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\\tkregfs1\66074200_安来電線共同溝ＰＦＩ\28_入札説明書\"/>
    </mc:Choice>
  </mc:AlternateContent>
  <bookViews>
    <workbookView xWindow="0" yWindow="0" windowWidth="28800" windowHeight="12660" tabRatio="877" firstSheet="7" activeTab="7"/>
  </bookViews>
  <sheets>
    <sheet name="合計　事業価値一覧(14駐車場個別譲渡を前提)" sheetId="31" state="hidden" r:id="rId1"/>
    <sheet name="合計　事業価値一覧(14駐車場一括譲渡を前提)" sheetId="30" state="hidden" r:id="rId2"/>
    <sheet name="固定資産、減価償却" sheetId="58" state="hidden" r:id="rId3"/>
    <sheet name="総括表" sheetId="53" state="hidden" r:id="rId4"/>
    <sheet name="ブロック①" sheetId="55" state="hidden" r:id="rId5"/>
    <sheet name="ブロック②" sheetId="56" state="hidden" r:id="rId6"/>
    <sheet name="ブロック③" sheetId="57" state="hidden" r:id="rId7"/>
    <sheet name="（様式33-3）事業費の支払計画【早期完成・引渡し版】" sheetId="80" r:id="rId8"/>
    <sheet name="集計nai" sheetId="23" state="hidden" r:id="rId9"/>
    <sheet name="総括表（案1)" sheetId="18" state="hidden" r:id="rId10"/>
    <sheet name="総括表（案2)" sheetId="19" state="hidden" r:id="rId11"/>
    <sheet name="総括表（案3)" sheetId="20" state="hidden" r:id="rId12"/>
    <sheet name="総括表（案4)" sheetId="21" state="hidden" r:id="rId13"/>
    <sheet name="総括表（案5)" sheetId="22" state="hidden" r:id="rId14"/>
    <sheet name="Sheet1" sheetId="59" state="hidden" r:id="rId15"/>
  </sheets>
  <externalReferences>
    <externalReference r:id="rId16"/>
    <externalReference r:id="rId17"/>
    <externalReference r:id="rId18"/>
  </externalReferences>
  <definedNames>
    <definedName name="_N900110">#REF!</definedName>
    <definedName name="Ｆ_４">#REF!</definedName>
    <definedName name="ｊｊ">[1]外部開口部!#REF!</definedName>
    <definedName name="ｋｋ">[2]外部開口部!#REF!</definedName>
    <definedName name="ｋｓｋｓｋｋｓ">[2]外部開口部!#REF!</definedName>
    <definedName name="ｌｌｌ">[1]外部開口部!#REF!</definedName>
    <definedName name="ＮＰ_６．８">#REF!</definedName>
    <definedName name="Ｐ_５">#REF!</definedName>
    <definedName name="Ｐ_８">#REF!</definedName>
    <definedName name="_xlnm.Print_Area" localSheetId="7">'（様式33-3）事業費の支払計画【早期完成・引渡し版】'!$A$1:$M$38</definedName>
    <definedName name="_xlnm.Print_Area" localSheetId="4">ブロック①!$A$1:$Y$60</definedName>
    <definedName name="_xlnm.Print_Area" localSheetId="5">ブロック②!$A$1:$Y$70</definedName>
    <definedName name="_xlnm.Print_Area" localSheetId="6">ブロック③!$A$1:$Y$60</definedName>
    <definedName name="_xlnm.Print_Area" localSheetId="1">'合計　事業価値一覧(14駐車場一括譲渡を前提)'!$A$1:$G$40</definedName>
    <definedName name="_xlnm.Print_Area" localSheetId="0">'合計　事業価値一覧(14駐車場個別譲渡を前提)'!$A$1:$G$40</definedName>
    <definedName name="_xlnm.Print_Area" localSheetId="8">集計nai!$A:$BK</definedName>
    <definedName name="_xlnm.Print_Area" localSheetId="9">'総括表（案1)'!$A$1:$AL$73</definedName>
    <definedName name="_xlnm.Print_Area" localSheetId="10">'総括表（案2)'!$A$1:$AL$73</definedName>
    <definedName name="_xlnm.Print_Area" localSheetId="11">'総括表（案3)'!$A$1:$AL$73</definedName>
    <definedName name="_xlnm.Print_Area" localSheetId="12">'総括表（案4)'!$A$1:$AL$73</definedName>
    <definedName name="_xlnm.Print_Area" localSheetId="13">'総括表（案5)'!$A$1:$AL$73</definedName>
    <definedName name="Ｔ_１０">#REF!</definedName>
    <definedName name="t_15">[2]外部開口部!#REF!</definedName>
    <definedName name="モルタル">#REF!</definedName>
    <definedName name="外部ＯＰ">#REF!</definedName>
    <definedName name="外部ﾓﾙﾀﾙ">#REF!</definedName>
    <definedName name="材料ｺｰﾄﾞ">#REF!</definedName>
    <definedName name="材料単価表">#REF!</definedName>
    <definedName name="材料並べ替え">#REF!</definedName>
    <definedName name="内部ＯＰ">#REF!</definedName>
    <definedName name="内部ﾓﾙﾀﾙ">#REF!</definedName>
    <definedName name="変更kk">[3]外部開口部!#REF!</definedName>
  </definedNames>
  <calcPr calcId="152511"/>
</workbook>
</file>

<file path=xl/calcChain.xml><?xml version="1.0" encoding="utf-8"?>
<calcChain xmlns="http://schemas.openxmlformats.org/spreadsheetml/2006/main">
  <c r="F30" i="80" l="1"/>
  <c r="F29" i="80"/>
  <c r="M30" i="80"/>
  <c r="L30" i="80"/>
  <c r="K30" i="80"/>
  <c r="J30" i="80"/>
  <c r="I30" i="80"/>
  <c r="H30" i="80"/>
  <c r="G30" i="80"/>
  <c r="M29" i="80"/>
  <c r="L29" i="80"/>
  <c r="K29" i="80"/>
  <c r="J29" i="80"/>
  <c r="I29" i="80"/>
  <c r="H29" i="80"/>
  <c r="G29" i="80"/>
  <c r="M28" i="80"/>
  <c r="L28" i="80"/>
  <c r="L27" i="80"/>
  <c r="K28" i="80"/>
  <c r="J28" i="80"/>
  <c r="I28" i="80"/>
  <c r="H28" i="80"/>
  <c r="G28" i="80"/>
  <c r="G27" i="80"/>
  <c r="G10" i="80"/>
  <c r="H10" i="80"/>
  <c r="I10" i="80"/>
  <c r="J10" i="80"/>
  <c r="K10" i="80"/>
  <c r="L10" i="80"/>
  <c r="F10" i="80" s="1"/>
  <c r="M10" i="80"/>
  <c r="M9" i="80"/>
  <c r="M15" i="80"/>
  <c r="M19" i="80"/>
  <c r="M20" i="80"/>
  <c r="M24" i="80"/>
  <c r="L24" i="80"/>
  <c r="K24" i="80"/>
  <c r="J24" i="80"/>
  <c r="I24" i="80"/>
  <c r="H24" i="80"/>
  <c r="G24" i="80"/>
  <c r="L20" i="80"/>
  <c r="K20" i="80"/>
  <c r="J20" i="80"/>
  <c r="I20" i="80"/>
  <c r="H20" i="80"/>
  <c r="G20" i="80"/>
  <c r="G19" i="80"/>
  <c r="L19" i="80"/>
  <c r="K19" i="80"/>
  <c r="J19" i="80"/>
  <c r="I19" i="80"/>
  <c r="H19" i="80"/>
  <c r="F16" i="80"/>
  <c r="L15" i="80"/>
  <c r="K15" i="80"/>
  <c r="J15" i="80"/>
  <c r="I15" i="80"/>
  <c r="H15" i="80"/>
  <c r="G15" i="80"/>
  <c r="F14" i="80"/>
  <c r="F13" i="80"/>
  <c r="F12" i="80"/>
  <c r="F9" i="80"/>
  <c r="F8" i="80"/>
  <c r="F7" i="80"/>
  <c r="L9" i="80"/>
  <c r="K9" i="80"/>
  <c r="J9" i="80"/>
  <c r="I9" i="80"/>
  <c r="H9" i="80"/>
  <c r="G9" i="80"/>
  <c r="F15" i="80" l="1"/>
  <c r="M27" i="80"/>
  <c r="K27" i="80"/>
  <c r="J27" i="80"/>
  <c r="I27" i="80"/>
  <c r="H27" i="80"/>
  <c r="F19" i="80" l="1"/>
  <c r="F26" i="80" l="1"/>
  <c r="F25" i="80"/>
  <c r="F20" i="80"/>
  <c r="F28" i="80" l="1"/>
  <c r="F27" i="80"/>
  <c r="F24" i="80" l="1"/>
  <c r="F23" i="80" l="1"/>
  <c r="F22" i="80"/>
  <c r="F18" i="80"/>
  <c r="F17" i="80"/>
  <c r="F13" i="57" l="1"/>
  <c r="G13" i="57"/>
  <c r="H13" i="57"/>
  <c r="I13" i="57"/>
  <c r="J13" i="57"/>
  <c r="K13" i="57"/>
  <c r="L13" i="57"/>
  <c r="M13" i="57"/>
  <c r="N13" i="57"/>
  <c r="O13" i="57"/>
  <c r="P13" i="57"/>
  <c r="Q13" i="57"/>
  <c r="R13" i="57"/>
  <c r="S13" i="57"/>
  <c r="T13" i="57"/>
  <c r="U13" i="57"/>
  <c r="V13" i="57"/>
  <c r="W13" i="57"/>
  <c r="X13" i="57"/>
  <c r="Y13" i="57"/>
  <c r="D12" i="57"/>
  <c r="D11" i="57"/>
  <c r="F18" i="56"/>
  <c r="G18" i="56"/>
  <c r="H18" i="56"/>
  <c r="I18" i="56"/>
  <c r="J18" i="56"/>
  <c r="K18" i="56"/>
  <c r="L18" i="56"/>
  <c r="M18" i="56"/>
  <c r="N18" i="56"/>
  <c r="O18" i="56"/>
  <c r="P18" i="56"/>
  <c r="Q18" i="56"/>
  <c r="R18" i="56"/>
  <c r="S18" i="56"/>
  <c r="T18" i="56"/>
  <c r="U18" i="56"/>
  <c r="V18" i="56"/>
  <c r="W18" i="56"/>
  <c r="X18" i="56"/>
  <c r="Y18" i="56"/>
  <c r="D17" i="56"/>
  <c r="D16" i="56"/>
  <c r="F13" i="55"/>
  <c r="G13" i="55"/>
  <c r="H13" i="55"/>
  <c r="I13" i="55"/>
  <c r="J13" i="55"/>
  <c r="K13" i="55"/>
  <c r="L13" i="55"/>
  <c r="M13" i="55"/>
  <c r="N13" i="55"/>
  <c r="O13" i="55"/>
  <c r="P13" i="55"/>
  <c r="Q13" i="55"/>
  <c r="R13" i="55"/>
  <c r="S13" i="55"/>
  <c r="T13" i="55"/>
  <c r="U13" i="55"/>
  <c r="V13" i="55"/>
  <c r="W13" i="55"/>
  <c r="X13" i="55"/>
  <c r="Y13" i="55"/>
  <c r="D12" i="55"/>
  <c r="D11" i="55"/>
  <c r="Y56" i="57"/>
  <c r="Y66" i="56"/>
  <c r="Y56" i="55"/>
  <c r="F22" i="55"/>
  <c r="F23" i="55"/>
  <c r="F24" i="55"/>
  <c r="F25" i="55"/>
  <c r="F26" i="55"/>
  <c r="F27" i="55"/>
  <c r="G22" i="55"/>
  <c r="G23" i="55"/>
  <c r="G24" i="55"/>
  <c r="G25" i="55"/>
  <c r="G26" i="55"/>
  <c r="H22" i="55"/>
  <c r="H23" i="55"/>
  <c r="H24" i="55"/>
  <c r="H25" i="55"/>
  <c r="I22" i="55"/>
  <c r="I23" i="55"/>
  <c r="I24" i="55"/>
  <c r="J22" i="55"/>
  <c r="J23" i="55"/>
  <c r="K22" i="55"/>
  <c r="F27" i="56"/>
  <c r="F28" i="56"/>
  <c r="F29" i="56"/>
  <c r="F30" i="56"/>
  <c r="F31" i="56"/>
  <c r="F32" i="56"/>
  <c r="G27" i="56"/>
  <c r="G28" i="56"/>
  <c r="G29" i="56"/>
  <c r="G30" i="56"/>
  <c r="G31" i="56"/>
  <c r="H27" i="56"/>
  <c r="H28" i="56"/>
  <c r="H29" i="56"/>
  <c r="H30" i="56"/>
  <c r="I27" i="56"/>
  <c r="I28" i="56"/>
  <c r="I29" i="56"/>
  <c r="J27" i="56"/>
  <c r="J28" i="56"/>
  <c r="K27" i="56"/>
  <c r="F22" i="57"/>
  <c r="F23" i="57"/>
  <c r="F24" i="57"/>
  <c r="F25" i="57"/>
  <c r="F26" i="57"/>
  <c r="F27" i="57"/>
  <c r="G22" i="57"/>
  <c r="G23" i="57"/>
  <c r="G24" i="57"/>
  <c r="G25" i="57"/>
  <c r="G26" i="57"/>
  <c r="H22" i="57"/>
  <c r="H23" i="57"/>
  <c r="H24" i="57"/>
  <c r="H25" i="57"/>
  <c r="I22" i="57"/>
  <c r="I23" i="57"/>
  <c r="I24" i="57"/>
  <c r="J22" i="57"/>
  <c r="J23" i="57"/>
  <c r="K22" i="57"/>
  <c r="L34" i="53"/>
  <c r="F42" i="53"/>
  <c r="F36" i="53"/>
  <c r="F34" i="53"/>
  <c r="O34" i="53" s="1"/>
  <c r="N23" i="58"/>
  <c r="O23" i="58"/>
  <c r="P23" i="58"/>
  <c r="Q23" i="58"/>
  <c r="R23" i="58"/>
  <c r="R24" i="58" s="1"/>
  <c r="S23" i="58"/>
  <c r="S24" i="58" s="1"/>
  <c r="T23" i="58"/>
  <c r="U23" i="58"/>
  <c r="V23" i="58"/>
  <c r="W23" i="58"/>
  <c r="X23" i="58"/>
  <c r="Y23" i="58"/>
  <c r="Z23" i="58"/>
  <c r="Z24" i="58" s="1"/>
  <c r="AA23" i="58"/>
  <c r="AB23" i="58"/>
  <c r="N22" i="58"/>
  <c r="O22" i="58"/>
  <c r="P22" i="58"/>
  <c r="Q22" i="58"/>
  <c r="Q24" i="58" s="1"/>
  <c r="R22" i="58"/>
  <c r="S22" i="58"/>
  <c r="T22" i="58"/>
  <c r="U22" i="58"/>
  <c r="U24" i="58" s="1"/>
  <c r="V22" i="58"/>
  <c r="W22" i="58"/>
  <c r="W24" i="58" s="1"/>
  <c r="X22" i="58"/>
  <c r="Y22" i="58"/>
  <c r="Y24" i="58" s="1"/>
  <c r="Z22" i="58"/>
  <c r="AA22" i="58"/>
  <c r="AA24" i="58" s="1"/>
  <c r="AB22" i="58"/>
  <c r="AB24" i="58" s="1"/>
  <c r="X24" i="58"/>
  <c r="O24" i="58"/>
  <c r="C3" i="58"/>
  <c r="D3" i="58" s="1"/>
  <c r="D17" i="58" s="1"/>
  <c r="C4" i="58"/>
  <c r="D4" i="58" s="1"/>
  <c r="C5" i="58"/>
  <c r="D5" i="58" s="1"/>
  <c r="C6" i="58"/>
  <c r="D6" i="58" s="1"/>
  <c r="C7" i="58"/>
  <c r="D7" i="58" s="1"/>
  <c r="C8" i="58"/>
  <c r="D8" i="58" s="1"/>
  <c r="C9" i="58"/>
  <c r="D9" i="58"/>
  <c r="C10" i="58"/>
  <c r="D10" i="58" s="1"/>
  <c r="C11" i="58"/>
  <c r="D11" i="58" s="1"/>
  <c r="C12" i="58"/>
  <c r="D12" i="58" s="1"/>
  <c r="C13" i="58"/>
  <c r="D13" i="58" s="1"/>
  <c r="C14" i="58"/>
  <c r="D14" i="58" s="1"/>
  <c r="C15" i="58"/>
  <c r="D15" i="58" s="1"/>
  <c r="C16" i="58"/>
  <c r="D16" i="58" s="1"/>
  <c r="W40" i="57"/>
  <c r="G5" i="57"/>
  <c r="H5" i="57" s="1"/>
  <c r="E22" i="57"/>
  <c r="E23" i="57"/>
  <c r="E24" i="57"/>
  <c r="E25" i="57"/>
  <c r="E26" i="57"/>
  <c r="E27" i="57"/>
  <c r="E21" i="57"/>
  <c r="E28" i="57" s="1"/>
  <c r="C30" i="57"/>
  <c r="F35" i="57"/>
  <c r="G35" i="57"/>
  <c r="G5" i="56"/>
  <c r="E27" i="56"/>
  <c r="E28" i="56"/>
  <c r="E29" i="56"/>
  <c r="E30" i="56"/>
  <c r="E31" i="56"/>
  <c r="E32" i="56"/>
  <c r="E26" i="56"/>
  <c r="E33" i="56"/>
  <c r="C35" i="56"/>
  <c r="F40" i="56"/>
  <c r="G5" i="55"/>
  <c r="G35" i="55" s="1"/>
  <c r="H5" i="55"/>
  <c r="H35" i="55" s="1"/>
  <c r="E22" i="55"/>
  <c r="E23" i="55"/>
  <c r="E24" i="55"/>
  <c r="E25" i="55"/>
  <c r="E26" i="55"/>
  <c r="E27" i="55"/>
  <c r="E21" i="55"/>
  <c r="E29" i="55" s="1"/>
  <c r="E30" i="55" s="1"/>
  <c r="E28" i="55"/>
  <c r="C30" i="55"/>
  <c r="F35" i="55"/>
  <c r="I50" i="53"/>
  <c r="F50" i="53" s="1"/>
  <c r="O50" i="53"/>
  <c r="R50" i="53" s="1"/>
  <c r="U50" i="53" s="1"/>
  <c r="E33" i="30"/>
  <c r="E34" i="30"/>
  <c r="E35" i="30"/>
  <c r="E24" i="30"/>
  <c r="E25" i="30"/>
  <c r="E26" i="30"/>
  <c r="E15" i="30"/>
  <c r="E16" i="30"/>
  <c r="E17" i="30"/>
  <c r="E35" i="31"/>
  <c r="B35" i="31"/>
  <c r="E34" i="31"/>
  <c r="B34" i="31"/>
  <c r="E33" i="31"/>
  <c r="B33" i="31"/>
  <c r="E26" i="31"/>
  <c r="B26" i="31"/>
  <c r="E25" i="31"/>
  <c r="B25" i="31"/>
  <c r="E24" i="31"/>
  <c r="B24" i="31"/>
  <c r="E15" i="31"/>
  <c r="E16" i="31"/>
  <c r="E17" i="31"/>
  <c r="B16" i="31"/>
  <c r="B17" i="31"/>
  <c r="B15" i="31"/>
  <c r="B35" i="30"/>
  <c r="B34" i="30"/>
  <c r="B33" i="30"/>
  <c r="B26" i="30"/>
  <c r="B25" i="30"/>
  <c r="B24" i="30"/>
  <c r="B16" i="30"/>
  <c r="B17" i="30"/>
  <c r="B15" i="30"/>
  <c r="B5" i="31"/>
  <c r="B5" i="30" s="1"/>
  <c r="B7" i="30" s="1"/>
  <c r="B6" i="31"/>
  <c r="B6" i="30" s="1"/>
  <c r="G22" i="23"/>
  <c r="G23" i="23"/>
  <c r="G24" i="23"/>
  <c r="G25" i="23"/>
  <c r="G26" i="23"/>
  <c r="G19" i="23"/>
  <c r="G20" i="23"/>
  <c r="G21" i="23"/>
  <c r="G18" i="23"/>
  <c r="G17" i="23"/>
  <c r="G16" i="23"/>
  <c r="G12" i="23"/>
  <c r="G14" i="23"/>
  <c r="G15" i="23"/>
  <c r="G13" i="23"/>
  <c r="G11" i="23"/>
  <c r="G10" i="23"/>
  <c r="G9" i="23"/>
  <c r="G8" i="23"/>
  <c r="E8" i="18"/>
  <c r="E11" i="18" s="1"/>
  <c r="E26" i="18" s="1"/>
  <c r="F8" i="18"/>
  <c r="E12" i="18"/>
  <c r="E17" i="18"/>
  <c r="G17" i="18" s="1"/>
  <c r="F17" i="18"/>
  <c r="F21" i="18" s="1"/>
  <c r="E20" i="18"/>
  <c r="G20" i="18" s="1"/>
  <c r="F20" i="18"/>
  <c r="E24" i="22"/>
  <c r="G24" i="22" s="1"/>
  <c r="I24" i="22"/>
  <c r="BI24" i="22" s="1"/>
  <c r="J24" i="22"/>
  <c r="K24" i="22"/>
  <c r="L24" i="22"/>
  <c r="M24" i="22"/>
  <c r="Q24" i="22"/>
  <c r="R24" i="22"/>
  <c r="S24" i="22"/>
  <c r="AE24" i="22"/>
  <c r="AJ24" i="22" s="1"/>
  <c r="BI24" i="23" s="1"/>
  <c r="AF24" i="22"/>
  <c r="AG24" i="22"/>
  <c r="AH24" i="22"/>
  <c r="AI24" i="22"/>
  <c r="E23" i="22"/>
  <c r="G23" i="22" s="1"/>
  <c r="I23" i="22"/>
  <c r="J23" i="22"/>
  <c r="K23" i="22"/>
  <c r="BK23" i="22" s="1"/>
  <c r="L23" i="22"/>
  <c r="M23" i="22"/>
  <c r="Q23" i="22"/>
  <c r="R23" i="22"/>
  <c r="S23" i="22"/>
  <c r="AE23" i="22"/>
  <c r="AJ23" i="22" s="1"/>
  <c r="BI23" i="23" s="1"/>
  <c r="AF23" i="22"/>
  <c r="AG23" i="22"/>
  <c r="AH23" i="22"/>
  <c r="AI23" i="22"/>
  <c r="E22" i="22"/>
  <c r="F22" i="22"/>
  <c r="F25" i="22" s="1"/>
  <c r="G22" i="22"/>
  <c r="G25" i="22" s="1"/>
  <c r="I22" i="22"/>
  <c r="J22" i="22"/>
  <c r="J25" i="22" s="1"/>
  <c r="K22" i="22"/>
  <c r="L22" i="22"/>
  <c r="L25" i="22" s="1"/>
  <c r="M22" i="22"/>
  <c r="Q22" i="22"/>
  <c r="Q25" i="22" s="1"/>
  <c r="R22" i="22"/>
  <c r="R25" i="22" s="1"/>
  <c r="S22" i="22"/>
  <c r="S25" i="22" s="1"/>
  <c r="AE22" i="22"/>
  <c r="AF22" i="22"/>
  <c r="AF25" i="22" s="1"/>
  <c r="AG22" i="22"/>
  <c r="AG25" i="22" s="1"/>
  <c r="AH22" i="22"/>
  <c r="AH25" i="22" s="1"/>
  <c r="AI22" i="22"/>
  <c r="AI25" i="22" s="1"/>
  <c r="E20" i="22"/>
  <c r="F20" i="22"/>
  <c r="G20" i="22"/>
  <c r="I20" i="22"/>
  <c r="BI20" i="22" s="1"/>
  <c r="J20" i="22"/>
  <c r="K20" i="22"/>
  <c r="BK20" i="22" s="1"/>
  <c r="L20" i="22"/>
  <c r="M20" i="22"/>
  <c r="Q20" i="22"/>
  <c r="R20" i="22"/>
  <c r="S20" i="22"/>
  <c r="AE20" i="22"/>
  <c r="AJ20" i="22" s="1"/>
  <c r="BI20" i="23" s="1"/>
  <c r="AF20" i="22"/>
  <c r="AG20" i="22"/>
  <c r="AH20" i="22"/>
  <c r="AI20" i="22"/>
  <c r="E19" i="22"/>
  <c r="F19" i="22"/>
  <c r="G19" i="22"/>
  <c r="I19" i="22"/>
  <c r="BH19" i="22" s="1"/>
  <c r="J19" i="22"/>
  <c r="K19" i="22"/>
  <c r="BK19" i="22" s="1"/>
  <c r="L19" i="22"/>
  <c r="M19" i="22"/>
  <c r="Q19" i="22"/>
  <c r="R19" i="22"/>
  <c r="S19" i="22"/>
  <c r="AE19" i="22"/>
  <c r="AJ19" i="22" s="1"/>
  <c r="BI19" i="23" s="1"/>
  <c r="AF19" i="22"/>
  <c r="AG19" i="22"/>
  <c r="AH19" i="22"/>
  <c r="AI19" i="22"/>
  <c r="E18" i="22"/>
  <c r="G18" i="22" s="1"/>
  <c r="F18" i="22"/>
  <c r="I18" i="22"/>
  <c r="J18" i="22"/>
  <c r="K18" i="22"/>
  <c r="BK18" i="22" s="1"/>
  <c r="L18" i="22"/>
  <c r="M18" i="22"/>
  <c r="Q18" i="22"/>
  <c r="R18" i="22"/>
  <c r="S18" i="22"/>
  <c r="AE18" i="22"/>
  <c r="AJ18" i="22" s="1"/>
  <c r="BI18" i="23" s="1"/>
  <c r="AF18" i="22"/>
  <c r="AG18" i="22"/>
  <c r="AH18" i="22"/>
  <c r="AI18" i="22"/>
  <c r="E17" i="22"/>
  <c r="E21" i="22" s="1"/>
  <c r="F17" i="22"/>
  <c r="F21" i="22" s="1"/>
  <c r="G17" i="22"/>
  <c r="I17" i="22"/>
  <c r="BI17" i="22" s="1"/>
  <c r="J17" i="22"/>
  <c r="J21" i="22" s="1"/>
  <c r="K17" i="22"/>
  <c r="L17" i="22"/>
  <c r="L21" i="22" s="1"/>
  <c r="M17" i="22"/>
  <c r="Q17" i="22"/>
  <c r="Q21" i="22" s="1"/>
  <c r="R17" i="22"/>
  <c r="R21" i="22" s="1"/>
  <c r="S17" i="22"/>
  <c r="S21" i="22" s="1"/>
  <c r="AE17" i="22"/>
  <c r="AF17" i="22"/>
  <c r="AF21" i="22" s="1"/>
  <c r="AG17" i="22"/>
  <c r="AG21" i="22" s="1"/>
  <c r="AH17" i="22"/>
  <c r="AH21" i="22" s="1"/>
  <c r="AI17" i="22"/>
  <c r="AI21" i="22" s="1"/>
  <c r="E15" i="22"/>
  <c r="F15" i="22"/>
  <c r="F16" i="22" s="1"/>
  <c r="G15" i="22"/>
  <c r="I15" i="22"/>
  <c r="BI15" i="22" s="1"/>
  <c r="J15" i="22"/>
  <c r="K15" i="22"/>
  <c r="BK15" i="22" s="1"/>
  <c r="L15" i="22"/>
  <c r="M15" i="22"/>
  <c r="Q15" i="22"/>
  <c r="R15" i="22"/>
  <c r="S15" i="22"/>
  <c r="AE15" i="22"/>
  <c r="AJ15" i="22" s="1"/>
  <c r="BI15" i="23" s="1"/>
  <c r="AF15" i="22"/>
  <c r="AG15" i="22"/>
  <c r="AH15" i="22"/>
  <c r="AI15" i="22"/>
  <c r="E14" i="22"/>
  <c r="G14" i="22" s="1"/>
  <c r="I14" i="22"/>
  <c r="J14" i="22"/>
  <c r="K14" i="22"/>
  <c r="BK14" i="22" s="1"/>
  <c r="L14" i="22"/>
  <c r="M14" i="22"/>
  <c r="Q14" i="22"/>
  <c r="R14" i="22"/>
  <c r="S14" i="22"/>
  <c r="AE14" i="22"/>
  <c r="AJ14" i="22" s="1"/>
  <c r="BI14" i="23" s="1"/>
  <c r="AF14" i="22"/>
  <c r="AG14" i="22"/>
  <c r="AH14" i="22"/>
  <c r="AI14" i="22"/>
  <c r="E13" i="22"/>
  <c r="G13" i="22" s="1"/>
  <c r="I13" i="22"/>
  <c r="BH13" i="22" s="1"/>
  <c r="J13" i="22"/>
  <c r="K13" i="22"/>
  <c r="BK13" i="22"/>
  <c r="L13" i="22"/>
  <c r="M13" i="22"/>
  <c r="Q13" i="22"/>
  <c r="R13" i="22"/>
  <c r="S13" i="22"/>
  <c r="AE13" i="22"/>
  <c r="AJ13" i="22" s="1"/>
  <c r="BI13" i="23" s="1"/>
  <c r="AF13" i="22"/>
  <c r="AG13" i="22"/>
  <c r="AH13" i="22"/>
  <c r="AI13" i="22"/>
  <c r="E12" i="22"/>
  <c r="G12" i="22" s="1"/>
  <c r="I12" i="22"/>
  <c r="BI12" i="22" s="1"/>
  <c r="J12" i="22"/>
  <c r="K12" i="22"/>
  <c r="BK12" i="22" s="1"/>
  <c r="L12" i="22"/>
  <c r="L16" i="22" s="1"/>
  <c r="M12" i="22"/>
  <c r="M16" i="22" s="1"/>
  <c r="Q12" i="22"/>
  <c r="Q16" i="22" s="1"/>
  <c r="R12" i="22"/>
  <c r="R16" i="22" s="1"/>
  <c r="S12" i="22"/>
  <c r="S16" i="22" s="1"/>
  <c r="AE12" i="22"/>
  <c r="AF12" i="22"/>
  <c r="AF16" i="22" s="1"/>
  <c r="AG12" i="22"/>
  <c r="AG16" i="22" s="1"/>
  <c r="AH12" i="22"/>
  <c r="AH16" i="22" s="1"/>
  <c r="AI12" i="22"/>
  <c r="AI16" i="22" s="1"/>
  <c r="E10" i="22"/>
  <c r="G10" i="22" s="1"/>
  <c r="F10" i="22"/>
  <c r="I10" i="22"/>
  <c r="BI10" i="22" s="1"/>
  <c r="J10" i="22"/>
  <c r="K10" i="22"/>
  <c r="BK10" i="22" s="1"/>
  <c r="L10" i="22"/>
  <c r="M10" i="22"/>
  <c r="Q10" i="22"/>
  <c r="R10" i="22"/>
  <c r="S10" i="22"/>
  <c r="AE10" i="22"/>
  <c r="AJ10" i="22" s="1"/>
  <c r="BI10" i="23" s="1"/>
  <c r="AF10" i="22"/>
  <c r="AG10" i="22"/>
  <c r="AH10" i="22"/>
  <c r="AI10" i="22"/>
  <c r="E9" i="22"/>
  <c r="G9" i="22" s="1"/>
  <c r="F9" i="22"/>
  <c r="I9" i="22"/>
  <c r="J9" i="22"/>
  <c r="K9" i="22"/>
  <c r="BK9" i="22" s="1"/>
  <c r="L9" i="22"/>
  <c r="M9" i="22"/>
  <c r="Q9" i="22"/>
  <c r="R9" i="22"/>
  <c r="S9" i="22"/>
  <c r="AE9" i="22"/>
  <c r="AJ9" i="22" s="1"/>
  <c r="BI9" i="23" s="1"/>
  <c r="AF9" i="22"/>
  <c r="AG9" i="22"/>
  <c r="AH9" i="22"/>
  <c r="AI9" i="22"/>
  <c r="E8" i="22"/>
  <c r="F8" i="22"/>
  <c r="I8" i="22"/>
  <c r="BH8" i="22" s="1"/>
  <c r="J8" i="22"/>
  <c r="J11" i="22" s="1"/>
  <c r="J26" i="22" s="1"/>
  <c r="K8" i="22"/>
  <c r="BK8" i="22" s="1"/>
  <c r="L8" i="22"/>
  <c r="M8" i="22"/>
  <c r="M11" i="22" s="1"/>
  <c r="M26" i="22" s="1"/>
  <c r="Q8" i="22"/>
  <c r="R8" i="22"/>
  <c r="R11" i="22" s="1"/>
  <c r="R26" i="22" s="1"/>
  <c r="S8" i="22"/>
  <c r="S11" i="22" s="1"/>
  <c r="S26" i="22" s="1"/>
  <c r="AE8" i="22"/>
  <c r="AJ8" i="22" s="1"/>
  <c r="AF8" i="22"/>
  <c r="AF11" i="22" s="1"/>
  <c r="AF26" i="22" s="1"/>
  <c r="AF27" i="22" s="1"/>
  <c r="AG8" i="22"/>
  <c r="AG11" i="22" s="1"/>
  <c r="AG26" i="22" s="1"/>
  <c r="AG27" i="22" s="1"/>
  <c r="AH8" i="22"/>
  <c r="AH11" i="22" s="1"/>
  <c r="AI8" i="22"/>
  <c r="AI11" i="22" s="1"/>
  <c r="AH26" i="22"/>
  <c r="AH27" i="22" s="1"/>
  <c r="AI26" i="22"/>
  <c r="AI27" i="22"/>
  <c r="E8" i="21"/>
  <c r="E11" i="21" s="1"/>
  <c r="E26" i="21" s="1"/>
  <c r="F8" i="21"/>
  <c r="I8" i="21"/>
  <c r="J8" i="21"/>
  <c r="K8" i="21"/>
  <c r="BK8" i="21" s="1"/>
  <c r="BK11" i="21" s="1"/>
  <c r="BK26" i="21" s="1"/>
  <c r="L8" i="21"/>
  <c r="L11" i="21" s="1"/>
  <c r="L26" i="21" s="1"/>
  <c r="M8" i="21"/>
  <c r="M11" i="21" s="1"/>
  <c r="M26" i="21" s="1"/>
  <c r="Q8" i="21"/>
  <c r="Q11" i="21" s="1"/>
  <c r="Q26" i="21" s="1"/>
  <c r="R8" i="21"/>
  <c r="R11" i="21" s="1"/>
  <c r="R26" i="21" s="1"/>
  <c r="S8" i="21"/>
  <c r="S11" i="21" s="1"/>
  <c r="S26" i="21" s="1"/>
  <c r="E12" i="21"/>
  <c r="G12" i="21"/>
  <c r="I12" i="21"/>
  <c r="BI12" i="21" s="1"/>
  <c r="J12" i="21"/>
  <c r="J16" i="21" s="1"/>
  <c r="K12" i="21"/>
  <c r="L12" i="21"/>
  <c r="L16" i="21" s="1"/>
  <c r="M12" i="21"/>
  <c r="M16" i="21" s="1"/>
  <c r="Q12" i="21"/>
  <c r="Q16" i="21" s="1"/>
  <c r="R12" i="21"/>
  <c r="S12" i="21"/>
  <c r="S16" i="21" s="1"/>
  <c r="E13" i="21"/>
  <c r="I13" i="21"/>
  <c r="J13" i="21"/>
  <c r="K13" i="21"/>
  <c r="BK13" i="21" s="1"/>
  <c r="L13" i="21"/>
  <c r="M13" i="21"/>
  <c r="Q13" i="21"/>
  <c r="R13" i="21"/>
  <c r="S13" i="21"/>
  <c r="E17" i="21"/>
  <c r="G17" i="21" s="1"/>
  <c r="G21" i="21" s="1"/>
  <c r="F17" i="21"/>
  <c r="F21" i="21" s="1"/>
  <c r="I17" i="21"/>
  <c r="I21" i="21" s="1"/>
  <c r="N21" i="21" s="1"/>
  <c r="J17" i="21"/>
  <c r="K17" i="21"/>
  <c r="L17" i="21"/>
  <c r="L21" i="21" s="1"/>
  <c r="M17" i="21"/>
  <c r="M21" i="21" s="1"/>
  <c r="Q17" i="21"/>
  <c r="R17" i="21"/>
  <c r="R21" i="21" s="1"/>
  <c r="S17" i="21"/>
  <c r="S21" i="21" s="1"/>
  <c r="E20" i="21"/>
  <c r="G20" i="21" s="1"/>
  <c r="F20" i="21"/>
  <c r="I20" i="21"/>
  <c r="BI20" i="21" s="1"/>
  <c r="J20" i="21"/>
  <c r="K20" i="21"/>
  <c r="BK20" i="21" s="1"/>
  <c r="L20" i="21"/>
  <c r="M20" i="21"/>
  <c r="Q20" i="21"/>
  <c r="R20" i="21"/>
  <c r="S20" i="21"/>
  <c r="E22" i="21"/>
  <c r="E25" i="21" s="1"/>
  <c r="F22" i="21"/>
  <c r="I22" i="21"/>
  <c r="J22" i="21"/>
  <c r="J25" i="21" s="1"/>
  <c r="K22" i="21"/>
  <c r="L22" i="21"/>
  <c r="L25" i="21" s="1"/>
  <c r="M22" i="21"/>
  <c r="M25" i="21" s="1"/>
  <c r="Q22" i="21"/>
  <c r="Q25" i="21" s="1"/>
  <c r="R22" i="21"/>
  <c r="R25" i="21" s="1"/>
  <c r="S22" i="21"/>
  <c r="S25" i="21" s="1"/>
  <c r="E24" i="21"/>
  <c r="G24" i="21" s="1"/>
  <c r="I24" i="21"/>
  <c r="J24" i="21"/>
  <c r="K24" i="21"/>
  <c r="BK24" i="21"/>
  <c r="L24" i="21"/>
  <c r="M24" i="21"/>
  <c r="Q24" i="21"/>
  <c r="R24" i="21"/>
  <c r="S24" i="21"/>
  <c r="AE8" i="21"/>
  <c r="AE11" i="21" s="1"/>
  <c r="AJ11" i="21" s="1"/>
  <c r="BD11" i="23" s="1"/>
  <c r="AE9" i="21"/>
  <c r="AJ9" i="21" s="1"/>
  <c r="BD9" i="23" s="1"/>
  <c r="AE10" i="21"/>
  <c r="AJ10" i="21" s="1"/>
  <c r="BD10" i="23" s="1"/>
  <c r="AE12" i="21"/>
  <c r="AE16" i="21" s="1"/>
  <c r="AJ16" i="21" s="1"/>
  <c r="BD16" i="23"/>
  <c r="AE13" i="21"/>
  <c r="AJ13" i="21" s="1"/>
  <c r="BD13" i="23" s="1"/>
  <c r="AE14" i="21"/>
  <c r="AJ14" i="21" s="1"/>
  <c r="BD14" i="23" s="1"/>
  <c r="AE15" i="21"/>
  <c r="AJ15" i="21" s="1"/>
  <c r="BD15" i="23" s="1"/>
  <c r="AE17" i="21"/>
  <c r="AE21" i="21" s="1"/>
  <c r="AJ21" i="21" s="1"/>
  <c r="BD21" i="23" s="1"/>
  <c r="AE18" i="21"/>
  <c r="AJ18" i="21"/>
  <c r="BD18" i="23" s="1"/>
  <c r="AE19" i="21"/>
  <c r="AJ19" i="21" s="1"/>
  <c r="BD19" i="23" s="1"/>
  <c r="AE20" i="21"/>
  <c r="AJ20" i="21" s="1"/>
  <c r="BD20" i="23" s="1"/>
  <c r="AE22" i="21"/>
  <c r="AE23" i="21"/>
  <c r="AJ23" i="21" s="1"/>
  <c r="BD23" i="23" s="1"/>
  <c r="AE24" i="21"/>
  <c r="AJ24" i="21" s="1"/>
  <c r="BD24" i="23" s="1"/>
  <c r="AF8" i="21"/>
  <c r="AF11" i="21" s="1"/>
  <c r="AF26" i="21" s="1"/>
  <c r="AF27" i="21" s="1"/>
  <c r="AF9" i="21"/>
  <c r="AF10" i="21"/>
  <c r="AF12" i="21"/>
  <c r="AF16" i="21" s="1"/>
  <c r="AF13" i="21"/>
  <c r="AF14" i="21"/>
  <c r="AF15" i="21"/>
  <c r="AF17" i="21"/>
  <c r="AF21" i="21" s="1"/>
  <c r="AF18" i="21"/>
  <c r="AF19" i="21"/>
  <c r="AF20" i="21"/>
  <c r="AF22" i="21"/>
  <c r="AF25" i="21" s="1"/>
  <c r="AF23" i="21"/>
  <c r="AF24" i="21"/>
  <c r="AG8" i="21"/>
  <c r="AG11" i="21" s="1"/>
  <c r="AG26" i="21" s="1"/>
  <c r="AG27" i="21" s="1"/>
  <c r="AG9" i="21"/>
  <c r="AG10" i="21"/>
  <c r="AG12" i="21"/>
  <c r="AG16" i="21" s="1"/>
  <c r="AG13" i="21"/>
  <c r="AG14" i="21"/>
  <c r="AG15" i="21"/>
  <c r="AG17" i="21"/>
  <c r="AG21" i="21" s="1"/>
  <c r="AG18" i="21"/>
  <c r="AG19" i="21"/>
  <c r="AG20" i="21"/>
  <c r="AG22" i="21"/>
  <c r="AG25" i="21" s="1"/>
  <c r="AG23" i="21"/>
  <c r="AG24" i="21"/>
  <c r="AH26" i="21"/>
  <c r="AH27" i="21"/>
  <c r="AI26" i="21"/>
  <c r="AI27" i="21" s="1"/>
  <c r="E9" i="21"/>
  <c r="G9" i="21" s="1"/>
  <c r="F9" i="21"/>
  <c r="I9" i="21"/>
  <c r="J9" i="21"/>
  <c r="K9" i="21"/>
  <c r="BK9" i="21" s="1"/>
  <c r="L9" i="21"/>
  <c r="M9" i="21"/>
  <c r="Q9" i="21"/>
  <c r="R9" i="21"/>
  <c r="S9" i="21"/>
  <c r="E10" i="21"/>
  <c r="G10" i="21" s="1"/>
  <c r="F10" i="21"/>
  <c r="I10" i="21"/>
  <c r="J10" i="21"/>
  <c r="K10" i="21"/>
  <c r="BK10" i="21" s="1"/>
  <c r="L10" i="21"/>
  <c r="M10" i="21"/>
  <c r="Q10" i="21"/>
  <c r="R10" i="21"/>
  <c r="S10" i="21"/>
  <c r="E14" i="21"/>
  <c r="G14" i="21"/>
  <c r="I14" i="21"/>
  <c r="BI14" i="21" s="1"/>
  <c r="J14" i="21"/>
  <c r="K14" i="21"/>
  <c r="BK14" i="21" s="1"/>
  <c r="L14" i="21"/>
  <c r="M14" i="21"/>
  <c r="Q14" i="21"/>
  <c r="R14" i="21"/>
  <c r="S14" i="21"/>
  <c r="E15" i="21"/>
  <c r="G15" i="21" s="1"/>
  <c r="F15" i="21"/>
  <c r="F16" i="21" s="1"/>
  <c r="I15" i="21"/>
  <c r="J15" i="21"/>
  <c r="K15" i="21"/>
  <c r="BK15" i="21"/>
  <c r="L15" i="21"/>
  <c r="M15" i="21"/>
  <c r="Q15" i="21"/>
  <c r="R15" i="21"/>
  <c r="S15" i="21"/>
  <c r="E18" i="21"/>
  <c r="G18" i="21" s="1"/>
  <c r="F18" i="21"/>
  <c r="I18" i="21"/>
  <c r="BI18" i="21" s="1"/>
  <c r="J18" i="21"/>
  <c r="K18" i="21"/>
  <c r="BK18" i="21" s="1"/>
  <c r="L18" i="21"/>
  <c r="M18" i="21"/>
  <c r="Q18" i="21"/>
  <c r="R18" i="21"/>
  <c r="S18" i="21"/>
  <c r="E19" i="21"/>
  <c r="G19" i="21" s="1"/>
  <c r="F19" i="21"/>
  <c r="I19" i="21"/>
  <c r="BH19" i="21" s="1"/>
  <c r="J19" i="21"/>
  <c r="K19" i="21"/>
  <c r="BK19" i="21" s="1"/>
  <c r="L19" i="21"/>
  <c r="M19" i="21"/>
  <c r="Q19" i="21"/>
  <c r="R19" i="21"/>
  <c r="S19" i="21"/>
  <c r="E23" i="21"/>
  <c r="G23" i="21" s="1"/>
  <c r="I23" i="21"/>
  <c r="J23" i="21"/>
  <c r="K23" i="21"/>
  <c r="BK23" i="21" s="1"/>
  <c r="L23" i="21"/>
  <c r="M23" i="21"/>
  <c r="Q23" i="21"/>
  <c r="R23" i="21"/>
  <c r="S23" i="21"/>
  <c r="AH22" i="21"/>
  <c r="AH25" i="21" s="1"/>
  <c r="AH23" i="21"/>
  <c r="AH24" i="21"/>
  <c r="AI22" i="21"/>
  <c r="AI25" i="21" s="1"/>
  <c r="AI23" i="21"/>
  <c r="AI24" i="21"/>
  <c r="AH17" i="21"/>
  <c r="AH21" i="21" s="1"/>
  <c r="AH18" i="21"/>
  <c r="AH19" i="21"/>
  <c r="AH20" i="21"/>
  <c r="AI17" i="21"/>
  <c r="AI21" i="21" s="1"/>
  <c r="AI18" i="21"/>
  <c r="AI19" i="21"/>
  <c r="AI20" i="21"/>
  <c r="AH12" i="21"/>
  <c r="AH16" i="21" s="1"/>
  <c r="AH13" i="21"/>
  <c r="AH14" i="21"/>
  <c r="AH15" i="21"/>
  <c r="AI12" i="21"/>
  <c r="AI16" i="21" s="1"/>
  <c r="AI13" i="21"/>
  <c r="AI14" i="21"/>
  <c r="AI15" i="21"/>
  <c r="AH8" i="21"/>
  <c r="AH11" i="21" s="1"/>
  <c r="AH9" i="21"/>
  <c r="AH10" i="21"/>
  <c r="AI8" i="21"/>
  <c r="AI11" i="21" s="1"/>
  <c r="AI9" i="21"/>
  <c r="AI10" i="21"/>
  <c r="E8" i="20"/>
  <c r="F8" i="20"/>
  <c r="I8" i="20"/>
  <c r="BI8" i="20" s="1"/>
  <c r="J8" i="20"/>
  <c r="J11" i="20" s="1"/>
  <c r="J26" i="20" s="1"/>
  <c r="K8" i="20"/>
  <c r="BK8" i="20" s="1"/>
  <c r="BK11" i="20" s="1"/>
  <c r="BK26" i="20" s="1"/>
  <c r="L8" i="20"/>
  <c r="L11" i="20" s="1"/>
  <c r="L26" i="20" s="1"/>
  <c r="M8" i="20"/>
  <c r="M11" i="20" s="1"/>
  <c r="M26" i="20" s="1"/>
  <c r="Q8" i="20"/>
  <c r="Q11" i="20" s="1"/>
  <c r="Q26" i="20" s="1"/>
  <c r="R8" i="20"/>
  <c r="S8" i="20"/>
  <c r="E12" i="20"/>
  <c r="I12" i="20"/>
  <c r="BH12" i="20" s="1"/>
  <c r="BH27" i="20" s="1"/>
  <c r="J12" i="20"/>
  <c r="J16" i="20" s="1"/>
  <c r="K12" i="20"/>
  <c r="BK12" i="20" s="1"/>
  <c r="BK16" i="20" s="1"/>
  <c r="L12" i="20"/>
  <c r="L16" i="20" s="1"/>
  <c r="M12" i="20"/>
  <c r="M16" i="20" s="1"/>
  <c r="Q12" i="20"/>
  <c r="R12" i="20"/>
  <c r="R16" i="20" s="1"/>
  <c r="S12" i="20"/>
  <c r="S16" i="20" s="1"/>
  <c r="E13" i="20"/>
  <c r="G13" i="20" s="1"/>
  <c r="I13" i="20"/>
  <c r="J13" i="20"/>
  <c r="K13" i="20"/>
  <c r="L13" i="20"/>
  <c r="M13" i="20"/>
  <c r="Q13" i="20"/>
  <c r="R13" i="20"/>
  <c r="S13" i="20"/>
  <c r="E17" i="20"/>
  <c r="E21" i="20" s="1"/>
  <c r="F17" i="20"/>
  <c r="F21" i="20" s="1"/>
  <c r="I17" i="20"/>
  <c r="BH17" i="20" s="1"/>
  <c r="J17" i="20"/>
  <c r="J21" i="20" s="1"/>
  <c r="K17" i="20"/>
  <c r="K21" i="20" s="1"/>
  <c r="L17" i="20"/>
  <c r="L21" i="20" s="1"/>
  <c r="M17" i="20"/>
  <c r="M27" i="20" s="1"/>
  <c r="Q17" i="20"/>
  <c r="Q21" i="20" s="1"/>
  <c r="R17" i="20"/>
  <c r="R21" i="20" s="1"/>
  <c r="S17" i="20"/>
  <c r="S21" i="20"/>
  <c r="E20" i="20"/>
  <c r="G20" i="20" s="1"/>
  <c r="F20" i="20"/>
  <c r="I20" i="20"/>
  <c r="BI20" i="20" s="1"/>
  <c r="J20" i="20"/>
  <c r="K20" i="20"/>
  <c r="BK20" i="20" s="1"/>
  <c r="L20" i="20"/>
  <c r="M20" i="20"/>
  <c r="Q20" i="20"/>
  <c r="R20" i="20"/>
  <c r="S20" i="20"/>
  <c r="E22" i="20"/>
  <c r="F22" i="20"/>
  <c r="F25" i="20" s="1"/>
  <c r="H25" i="20" s="1"/>
  <c r="I22" i="20"/>
  <c r="J22" i="20"/>
  <c r="J25" i="20" s="1"/>
  <c r="K22" i="20"/>
  <c r="BK22" i="20" s="1"/>
  <c r="BK25" i="20" s="1"/>
  <c r="L22" i="20"/>
  <c r="L25" i="20" s="1"/>
  <c r="M22" i="20"/>
  <c r="M25" i="20" s="1"/>
  <c r="Q22" i="20"/>
  <c r="Q25" i="20" s="1"/>
  <c r="R22" i="20"/>
  <c r="R25" i="20" s="1"/>
  <c r="S22" i="20"/>
  <c r="S25" i="20" s="1"/>
  <c r="E9" i="20"/>
  <c r="G9" i="20" s="1"/>
  <c r="F9" i="20"/>
  <c r="I9" i="20"/>
  <c r="J9" i="20"/>
  <c r="K9" i="20"/>
  <c r="BK9" i="20"/>
  <c r="L9" i="20"/>
  <c r="M9" i="20"/>
  <c r="Q9" i="20"/>
  <c r="R9" i="20"/>
  <c r="S9" i="20"/>
  <c r="E10" i="20"/>
  <c r="G10" i="20" s="1"/>
  <c r="F10" i="20"/>
  <c r="I10" i="20"/>
  <c r="BI10" i="20" s="1"/>
  <c r="J10" i="20"/>
  <c r="K10" i="20"/>
  <c r="BK10" i="20" s="1"/>
  <c r="L10" i="20"/>
  <c r="M10" i="20"/>
  <c r="Q10" i="20"/>
  <c r="R10" i="20"/>
  <c r="S10" i="20"/>
  <c r="E14" i="20"/>
  <c r="G14" i="20" s="1"/>
  <c r="I14" i="20"/>
  <c r="J14" i="20"/>
  <c r="K14" i="20"/>
  <c r="BK14" i="20" s="1"/>
  <c r="L14" i="20"/>
  <c r="M14" i="20"/>
  <c r="Q14" i="20"/>
  <c r="R14" i="20"/>
  <c r="S14" i="20"/>
  <c r="E15" i="20"/>
  <c r="G15" i="20" s="1"/>
  <c r="F15" i="20"/>
  <c r="F16" i="20" s="1"/>
  <c r="I15" i="20"/>
  <c r="J15" i="20"/>
  <c r="K15" i="20"/>
  <c r="BK15" i="20" s="1"/>
  <c r="L15" i="20"/>
  <c r="M15" i="20"/>
  <c r="Q15" i="20"/>
  <c r="R15" i="20"/>
  <c r="S15" i="20"/>
  <c r="E18" i="20"/>
  <c r="G18" i="20" s="1"/>
  <c r="F18" i="20"/>
  <c r="I18" i="20"/>
  <c r="BH18" i="20" s="1"/>
  <c r="J18" i="20"/>
  <c r="K18" i="20"/>
  <c r="BK18" i="20" s="1"/>
  <c r="L18" i="20"/>
  <c r="M18" i="20"/>
  <c r="Q18" i="20"/>
  <c r="R18" i="20"/>
  <c r="S18" i="20"/>
  <c r="E19" i="20"/>
  <c r="G19" i="20" s="1"/>
  <c r="F19" i="20"/>
  <c r="I19" i="20"/>
  <c r="BH19" i="20" s="1"/>
  <c r="J19" i="20"/>
  <c r="K19" i="20"/>
  <c r="L19" i="20"/>
  <c r="M19" i="20"/>
  <c r="Q19" i="20"/>
  <c r="R19" i="20"/>
  <c r="S19" i="20"/>
  <c r="E23" i="20"/>
  <c r="G23" i="20" s="1"/>
  <c r="I23" i="20"/>
  <c r="BI23" i="20" s="1"/>
  <c r="J23" i="20"/>
  <c r="K23" i="20"/>
  <c r="L23" i="20"/>
  <c r="M23" i="20"/>
  <c r="Q23" i="20"/>
  <c r="R23" i="20"/>
  <c r="S23" i="20"/>
  <c r="E24" i="20"/>
  <c r="G24" i="20" s="1"/>
  <c r="I24" i="20"/>
  <c r="J24" i="20"/>
  <c r="K24" i="20"/>
  <c r="BK24" i="20" s="1"/>
  <c r="L24" i="20"/>
  <c r="M24" i="20"/>
  <c r="Q24" i="20"/>
  <c r="R24" i="20"/>
  <c r="S24" i="20"/>
  <c r="AE8" i="19"/>
  <c r="AE11" i="19" s="1"/>
  <c r="AJ11" i="19" s="1"/>
  <c r="AT11" i="23" s="1"/>
  <c r="AE9" i="19"/>
  <c r="AJ9" i="19" s="1"/>
  <c r="AT9" i="23" s="1"/>
  <c r="AE10" i="19"/>
  <c r="AJ10" i="19" s="1"/>
  <c r="AT10" i="23" s="1"/>
  <c r="AE12" i="19"/>
  <c r="AJ12" i="19" s="1"/>
  <c r="AT12" i="23" s="1"/>
  <c r="AE13" i="19"/>
  <c r="AE14" i="19"/>
  <c r="AJ14" i="19" s="1"/>
  <c r="AT14" i="23" s="1"/>
  <c r="AE15" i="19"/>
  <c r="AJ15" i="19" s="1"/>
  <c r="AT15" i="23" s="1"/>
  <c r="AE17" i="19"/>
  <c r="AE18" i="19"/>
  <c r="AJ18" i="19" s="1"/>
  <c r="AT18" i="23" s="1"/>
  <c r="AE19" i="19"/>
  <c r="AJ19" i="19" s="1"/>
  <c r="AT19" i="23" s="1"/>
  <c r="AE20" i="19"/>
  <c r="AJ20" i="19" s="1"/>
  <c r="AT20" i="23" s="1"/>
  <c r="AE22" i="19"/>
  <c r="AE25" i="19" s="1"/>
  <c r="AJ25" i="19" s="1"/>
  <c r="AT25" i="23" s="1"/>
  <c r="AE23" i="19"/>
  <c r="AJ23" i="19" s="1"/>
  <c r="AT23" i="23" s="1"/>
  <c r="AE24" i="19"/>
  <c r="AJ24" i="19" s="1"/>
  <c r="AT24" i="23" s="1"/>
  <c r="AF8" i="19"/>
  <c r="AF11" i="19" s="1"/>
  <c r="AF26" i="19" s="1"/>
  <c r="AF27" i="19" s="1"/>
  <c r="AF9" i="19"/>
  <c r="AF10" i="19"/>
  <c r="AF12" i="19"/>
  <c r="AF16" i="19" s="1"/>
  <c r="AF13" i="19"/>
  <c r="AF14" i="19"/>
  <c r="AF15" i="19"/>
  <c r="AF17" i="19"/>
  <c r="AF21" i="19" s="1"/>
  <c r="AF18" i="19"/>
  <c r="AF19" i="19"/>
  <c r="AF20" i="19"/>
  <c r="AF22" i="19"/>
  <c r="AF25" i="19" s="1"/>
  <c r="AF23" i="19"/>
  <c r="AF24" i="19"/>
  <c r="AG8" i="19"/>
  <c r="AG11" i="19" s="1"/>
  <c r="AG26" i="19" s="1"/>
  <c r="AG27" i="19" s="1"/>
  <c r="AG9" i="19"/>
  <c r="AG10" i="19"/>
  <c r="AG12" i="19"/>
  <c r="AG16" i="19" s="1"/>
  <c r="AG13" i="19"/>
  <c r="AG14" i="19"/>
  <c r="AG15" i="19"/>
  <c r="AG17" i="19"/>
  <c r="AG21" i="19" s="1"/>
  <c r="AG18" i="19"/>
  <c r="AG19" i="19"/>
  <c r="AG20" i="19"/>
  <c r="AG22" i="19"/>
  <c r="AG25" i="19" s="1"/>
  <c r="AG23" i="19"/>
  <c r="AG24" i="19"/>
  <c r="AH26" i="19"/>
  <c r="AH27" i="19" s="1"/>
  <c r="AI26" i="19"/>
  <c r="AI27" i="19" s="1"/>
  <c r="AH22" i="19"/>
  <c r="AH25" i="19" s="1"/>
  <c r="AH23" i="19"/>
  <c r="AH24" i="19"/>
  <c r="AI22" i="19"/>
  <c r="AI25" i="19" s="1"/>
  <c r="AI23" i="19"/>
  <c r="AI24" i="19"/>
  <c r="AH17" i="19"/>
  <c r="AH21" i="19" s="1"/>
  <c r="AH18" i="19"/>
  <c r="AH19" i="19"/>
  <c r="AH20" i="19"/>
  <c r="AI17" i="19"/>
  <c r="AI21" i="19" s="1"/>
  <c r="AI18" i="19"/>
  <c r="AI19" i="19"/>
  <c r="AI20" i="19"/>
  <c r="AH12" i="19"/>
  <c r="AH16" i="19" s="1"/>
  <c r="AH13" i="19"/>
  <c r="AH14" i="19"/>
  <c r="AH15" i="19"/>
  <c r="AI12" i="19"/>
  <c r="AI16" i="19" s="1"/>
  <c r="AI13" i="19"/>
  <c r="AI14" i="19"/>
  <c r="AI15" i="19"/>
  <c r="AJ13" i="19"/>
  <c r="AT13" i="23" s="1"/>
  <c r="AH8" i="19"/>
  <c r="AH11" i="19" s="1"/>
  <c r="AH9" i="19"/>
  <c r="AH10" i="19"/>
  <c r="AI8" i="19"/>
  <c r="AI11" i="19" s="1"/>
  <c r="AI9" i="19"/>
  <c r="AI10" i="19"/>
  <c r="E8" i="19"/>
  <c r="G8" i="19" s="1"/>
  <c r="G11" i="19" s="1"/>
  <c r="G26" i="19" s="1"/>
  <c r="F8" i="19"/>
  <c r="I8" i="19"/>
  <c r="BI8" i="19" s="1"/>
  <c r="I11" i="19"/>
  <c r="N11" i="19" s="1"/>
  <c r="J8" i="19"/>
  <c r="J11" i="19" s="1"/>
  <c r="J26" i="19" s="1"/>
  <c r="K8" i="19"/>
  <c r="K11" i="19" s="1"/>
  <c r="K26" i="19" s="1"/>
  <c r="L8" i="19"/>
  <c r="M8" i="19"/>
  <c r="M11" i="19" s="1"/>
  <c r="M26" i="19" s="1"/>
  <c r="Q8" i="19"/>
  <c r="Q11" i="19"/>
  <c r="Q26" i="19" s="1"/>
  <c r="R8" i="19"/>
  <c r="S8" i="19"/>
  <c r="S11" i="19" s="1"/>
  <c r="S26" i="19" s="1"/>
  <c r="E12" i="19"/>
  <c r="G12" i="19" s="1"/>
  <c r="G16" i="19" s="1"/>
  <c r="I12" i="19"/>
  <c r="BI12" i="19" s="1"/>
  <c r="J12" i="19"/>
  <c r="J16" i="19" s="1"/>
  <c r="K12" i="19"/>
  <c r="K16" i="19" s="1"/>
  <c r="L12" i="19"/>
  <c r="L16" i="19" s="1"/>
  <c r="M12" i="19"/>
  <c r="Q12" i="19"/>
  <c r="Q16" i="19" s="1"/>
  <c r="R12" i="19"/>
  <c r="S12" i="19"/>
  <c r="S16" i="19" s="1"/>
  <c r="E13" i="19"/>
  <c r="G13" i="19" s="1"/>
  <c r="I13" i="19"/>
  <c r="BI13" i="19" s="1"/>
  <c r="J13" i="19"/>
  <c r="K13" i="19"/>
  <c r="BK13" i="19" s="1"/>
  <c r="L13" i="19"/>
  <c r="M13" i="19"/>
  <c r="Q13" i="19"/>
  <c r="R13" i="19"/>
  <c r="S13" i="19"/>
  <c r="E17" i="19"/>
  <c r="G17" i="19" s="1"/>
  <c r="G21" i="19" s="1"/>
  <c r="F17" i="19"/>
  <c r="F21" i="19" s="1"/>
  <c r="I17" i="19"/>
  <c r="J17" i="19"/>
  <c r="J27" i="19" s="1"/>
  <c r="K17" i="19"/>
  <c r="BK17" i="19" s="1"/>
  <c r="BK21" i="19" s="1"/>
  <c r="L17" i="19"/>
  <c r="L21" i="19" s="1"/>
  <c r="M17" i="19"/>
  <c r="M21" i="19" s="1"/>
  <c r="Q17" i="19"/>
  <c r="Q21" i="19" s="1"/>
  <c r="R17" i="19"/>
  <c r="R21" i="19" s="1"/>
  <c r="S17" i="19"/>
  <c r="S21" i="19" s="1"/>
  <c r="E20" i="19"/>
  <c r="G20" i="19" s="1"/>
  <c r="F20" i="19"/>
  <c r="I20" i="19"/>
  <c r="BH20" i="19" s="1"/>
  <c r="J20" i="19"/>
  <c r="K20" i="19"/>
  <c r="BK20" i="19" s="1"/>
  <c r="L20" i="19"/>
  <c r="M20" i="19"/>
  <c r="Q20" i="19"/>
  <c r="R20" i="19"/>
  <c r="S20" i="19"/>
  <c r="E22" i="19"/>
  <c r="G22" i="19" s="1"/>
  <c r="F22" i="19"/>
  <c r="F25" i="19" s="1"/>
  <c r="I22" i="19"/>
  <c r="BI22" i="19" s="1"/>
  <c r="J22" i="19"/>
  <c r="J25" i="19" s="1"/>
  <c r="K22" i="19"/>
  <c r="K25" i="19" s="1"/>
  <c r="L22" i="19"/>
  <c r="L25" i="19" s="1"/>
  <c r="M22" i="19"/>
  <c r="M25" i="19" s="1"/>
  <c r="Q22" i="19"/>
  <c r="R22" i="19"/>
  <c r="R25" i="19" s="1"/>
  <c r="S22" i="19"/>
  <c r="S25" i="19" s="1"/>
  <c r="E9" i="19"/>
  <c r="F9" i="19"/>
  <c r="G9" i="19"/>
  <c r="I9" i="19"/>
  <c r="J9" i="19"/>
  <c r="K9" i="19"/>
  <c r="BK9" i="19" s="1"/>
  <c r="L9" i="19"/>
  <c r="M9" i="19"/>
  <c r="Q9" i="19"/>
  <c r="R9" i="19"/>
  <c r="S9" i="19"/>
  <c r="E10" i="19"/>
  <c r="G10" i="19" s="1"/>
  <c r="F10" i="19"/>
  <c r="I10" i="19"/>
  <c r="J10" i="19"/>
  <c r="K10" i="19"/>
  <c r="BK10" i="19" s="1"/>
  <c r="L10" i="19"/>
  <c r="M10" i="19"/>
  <c r="Q10" i="19"/>
  <c r="R10" i="19"/>
  <c r="S10" i="19"/>
  <c r="E14" i="19"/>
  <c r="G14" i="19" s="1"/>
  <c r="I14" i="19"/>
  <c r="BI14" i="19" s="1"/>
  <c r="J14" i="19"/>
  <c r="K14" i="19"/>
  <c r="BK14" i="19" s="1"/>
  <c r="L14" i="19"/>
  <c r="M14" i="19"/>
  <c r="Q14" i="19"/>
  <c r="R14" i="19"/>
  <c r="S14" i="19"/>
  <c r="E15" i="19"/>
  <c r="G15" i="19" s="1"/>
  <c r="F15" i="19"/>
  <c r="F16" i="19" s="1"/>
  <c r="I15" i="19"/>
  <c r="J15" i="19"/>
  <c r="K15" i="19"/>
  <c r="BK15" i="19" s="1"/>
  <c r="L15" i="19"/>
  <c r="M15" i="19"/>
  <c r="Q15" i="19"/>
  <c r="R15" i="19"/>
  <c r="S15" i="19"/>
  <c r="E18" i="19"/>
  <c r="G18" i="19" s="1"/>
  <c r="F18" i="19"/>
  <c r="I18" i="19"/>
  <c r="J18" i="19"/>
  <c r="K18" i="19"/>
  <c r="BK18" i="19" s="1"/>
  <c r="L18" i="19"/>
  <c r="M18" i="19"/>
  <c r="Q18" i="19"/>
  <c r="R18" i="19"/>
  <c r="S18" i="19"/>
  <c r="E19" i="19"/>
  <c r="G19" i="19" s="1"/>
  <c r="F19" i="19"/>
  <c r="I19" i="19"/>
  <c r="BH19" i="19" s="1"/>
  <c r="J19" i="19"/>
  <c r="K19" i="19"/>
  <c r="BK19" i="19" s="1"/>
  <c r="L19" i="19"/>
  <c r="M19" i="19"/>
  <c r="Q19" i="19"/>
  <c r="R19" i="19"/>
  <c r="S19" i="19"/>
  <c r="E23" i="19"/>
  <c r="G23" i="19" s="1"/>
  <c r="I23" i="19"/>
  <c r="BI23" i="19" s="1"/>
  <c r="J23" i="19"/>
  <c r="K23" i="19"/>
  <c r="BK23" i="19" s="1"/>
  <c r="L23" i="19"/>
  <c r="M23" i="19"/>
  <c r="Q23" i="19"/>
  <c r="R23" i="19"/>
  <c r="S23" i="19"/>
  <c r="E24" i="19"/>
  <c r="G24" i="19" s="1"/>
  <c r="I24" i="19"/>
  <c r="J24" i="19"/>
  <c r="K24" i="19"/>
  <c r="BK24" i="19" s="1"/>
  <c r="L24" i="19"/>
  <c r="M24" i="19"/>
  <c r="Q24" i="19"/>
  <c r="R24" i="19"/>
  <c r="S24" i="19"/>
  <c r="AE8" i="18"/>
  <c r="AJ8" i="18" s="1"/>
  <c r="AO8" i="23" s="1"/>
  <c r="AE9" i="18"/>
  <c r="AJ9" i="18" s="1"/>
  <c r="AO9" i="23" s="1"/>
  <c r="AE10" i="18"/>
  <c r="AJ10" i="18" s="1"/>
  <c r="AO10" i="23" s="1"/>
  <c r="AE12" i="18"/>
  <c r="AE13" i="18"/>
  <c r="AJ13" i="18" s="1"/>
  <c r="AO13" i="23" s="1"/>
  <c r="AE14" i="18"/>
  <c r="AJ14" i="18" s="1"/>
  <c r="AO14" i="23" s="1"/>
  <c r="AE15" i="18"/>
  <c r="AJ15" i="18" s="1"/>
  <c r="AO15" i="23" s="1"/>
  <c r="AE17" i="18"/>
  <c r="AJ17" i="18" s="1"/>
  <c r="AO17" i="23" s="1"/>
  <c r="AE18" i="18"/>
  <c r="AJ18" i="18" s="1"/>
  <c r="AO18" i="23" s="1"/>
  <c r="AE19" i="18"/>
  <c r="AJ19" i="18" s="1"/>
  <c r="AO19" i="23" s="1"/>
  <c r="AE20" i="18"/>
  <c r="AJ20" i="18" s="1"/>
  <c r="AO20" i="23" s="1"/>
  <c r="AE22" i="18"/>
  <c r="AE25" i="18" s="1"/>
  <c r="AJ25" i="18" s="1"/>
  <c r="AO25" i="23" s="1"/>
  <c r="AE23" i="18"/>
  <c r="AJ23" i="18" s="1"/>
  <c r="AO23" i="23"/>
  <c r="AE24" i="18"/>
  <c r="AJ24" i="18" s="1"/>
  <c r="AO24" i="23" s="1"/>
  <c r="AF8" i="18"/>
  <c r="AF11" i="18" s="1"/>
  <c r="AF26" i="18" s="1"/>
  <c r="AF27" i="18" s="1"/>
  <c r="AF9" i="18"/>
  <c r="AF10" i="18"/>
  <c r="AF12" i="18"/>
  <c r="AF16" i="18" s="1"/>
  <c r="AF13" i="18"/>
  <c r="AF14" i="18"/>
  <c r="AF15" i="18"/>
  <c r="AF17" i="18"/>
  <c r="AF21" i="18" s="1"/>
  <c r="AF18" i="18"/>
  <c r="AF19" i="18"/>
  <c r="AF20" i="18"/>
  <c r="AF22" i="18"/>
  <c r="AF25" i="18" s="1"/>
  <c r="AF23" i="18"/>
  <c r="AF24" i="18"/>
  <c r="AG8" i="18"/>
  <c r="AG11" i="18" s="1"/>
  <c r="AG26" i="18" s="1"/>
  <c r="AG27" i="18" s="1"/>
  <c r="AG9" i="18"/>
  <c r="AG10" i="18"/>
  <c r="AG12" i="18"/>
  <c r="AG16" i="18" s="1"/>
  <c r="AG13" i="18"/>
  <c r="AG14" i="18"/>
  <c r="AG15" i="18"/>
  <c r="AG17" i="18"/>
  <c r="AG18" i="18"/>
  <c r="AG19" i="18"/>
  <c r="AG20" i="18"/>
  <c r="AG21" i="18"/>
  <c r="AG22" i="18"/>
  <c r="AG25" i="18" s="1"/>
  <c r="AG23" i="18"/>
  <c r="AG24" i="18"/>
  <c r="AH26" i="18"/>
  <c r="AH27" i="18" s="1"/>
  <c r="AI26" i="18"/>
  <c r="AI27" i="18" s="1"/>
  <c r="AH22" i="18"/>
  <c r="AH25" i="18" s="1"/>
  <c r="AH23" i="18"/>
  <c r="AH24" i="18"/>
  <c r="AI22" i="18"/>
  <c r="AI25" i="18" s="1"/>
  <c r="AI23" i="18"/>
  <c r="AI24" i="18"/>
  <c r="AH17" i="18"/>
  <c r="AH21" i="18" s="1"/>
  <c r="AH18" i="18"/>
  <c r="AH19" i="18"/>
  <c r="AH20" i="18"/>
  <c r="AI17" i="18"/>
  <c r="AI21" i="18" s="1"/>
  <c r="AI18" i="18"/>
  <c r="AI19" i="18"/>
  <c r="AI20" i="18"/>
  <c r="AH12" i="18"/>
  <c r="AH16" i="18" s="1"/>
  <c r="AH13" i="18"/>
  <c r="AH14" i="18"/>
  <c r="AH15" i="18"/>
  <c r="AI12" i="18"/>
  <c r="AI16" i="18" s="1"/>
  <c r="AI13" i="18"/>
  <c r="AI14" i="18"/>
  <c r="AI15" i="18"/>
  <c r="AH8" i="18"/>
  <c r="AH11" i="18" s="1"/>
  <c r="AH9" i="18"/>
  <c r="AH10" i="18"/>
  <c r="AI8" i="18"/>
  <c r="AI11" i="18" s="1"/>
  <c r="AI9" i="18"/>
  <c r="AI10" i="18"/>
  <c r="I8" i="18"/>
  <c r="I11" i="18" s="1"/>
  <c r="J8" i="18"/>
  <c r="J11" i="18" s="1"/>
  <c r="J26" i="18" s="1"/>
  <c r="K8" i="18"/>
  <c r="L8" i="18"/>
  <c r="M8" i="18"/>
  <c r="Q8" i="18"/>
  <c r="Q11" i="18" s="1"/>
  <c r="Q26" i="18" s="1"/>
  <c r="R8" i="18"/>
  <c r="S8" i="18"/>
  <c r="I12" i="18"/>
  <c r="J12" i="18"/>
  <c r="J16" i="18" s="1"/>
  <c r="K12" i="18"/>
  <c r="K16" i="18" s="1"/>
  <c r="L12" i="18"/>
  <c r="L16" i="18" s="1"/>
  <c r="M12" i="18"/>
  <c r="M16" i="18" s="1"/>
  <c r="Q12" i="18"/>
  <c r="Q16" i="18" s="1"/>
  <c r="R12" i="18"/>
  <c r="R16" i="18"/>
  <c r="S12" i="18"/>
  <c r="S16" i="18" s="1"/>
  <c r="I17" i="18"/>
  <c r="BH17" i="18" s="1"/>
  <c r="J17" i="18"/>
  <c r="J21" i="18" s="1"/>
  <c r="K17" i="18"/>
  <c r="L17" i="18"/>
  <c r="L21" i="18" s="1"/>
  <c r="M17" i="18"/>
  <c r="Q17" i="18"/>
  <c r="Q21" i="18"/>
  <c r="R17" i="18"/>
  <c r="R21" i="18" s="1"/>
  <c r="S17" i="18"/>
  <c r="S21" i="18" s="1"/>
  <c r="I20" i="18"/>
  <c r="J20" i="18"/>
  <c r="K20" i="18"/>
  <c r="BK20" i="18" s="1"/>
  <c r="L20" i="18"/>
  <c r="M20" i="18"/>
  <c r="Q20" i="18"/>
  <c r="R20" i="18"/>
  <c r="S20" i="18"/>
  <c r="E9" i="18"/>
  <c r="G9" i="18" s="1"/>
  <c r="F9" i="18"/>
  <c r="I9" i="18"/>
  <c r="BH9" i="18" s="1"/>
  <c r="J9" i="18"/>
  <c r="K9" i="18"/>
  <c r="L9" i="18"/>
  <c r="M9" i="18"/>
  <c r="Q9" i="18"/>
  <c r="R9" i="18"/>
  <c r="S9" i="18"/>
  <c r="E10" i="18"/>
  <c r="F10" i="18"/>
  <c r="G10" i="18"/>
  <c r="I10" i="18"/>
  <c r="BI10" i="18" s="1"/>
  <c r="J10" i="18"/>
  <c r="K10" i="18"/>
  <c r="BK10" i="18" s="1"/>
  <c r="L10" i="18"/>
  <c r="M10" i="18"/>
  <c r="Q10" i="18"/>
  <c r="R10" i="18"/>
  <c r="S10" i="18"/>
  <c r="E13" i="18"/>
  <c r="G13" i="18" s="1"/>
  <c r="I13" i="18"/>
  <c r="BH13" i="18" s="1"/>
  <c r="J13" i="18"/>
  <c r="K13" i="18"/>
  <c r="BK13" i="18" s="1"/>
  <c r="L13" i="18"/>
  <c r="M13" i="18"/>
  <c r="Q13" i="18"/>
  <c r="R13" i="18"/>
  <c r="S13" i="18"/>
  <c r="E14" i="18"/>
  <c r="G14" i="18" s="1"/>
  <c r="I14" i="18"/>
  <c r="J14" i="18"/>
  <c r="K14" i="18"/>
  <c r="BK14" i="18" s="1"/>
  <c r="L14" i="18"/>
  <c r="M14" i="18"/>
  <c r="Q14" i="18"/>
  <c r="R14" i="18"/>
  <c r="S14" i="18"/>
  <c r="E15" i="18"/>
  <c r="G15" i="18" s="1"/>
  <c r="F15" i="18"/>
  <c r="F16" i="18" s="1"/>
  <c r="I15" i="18"/>
  <c r="BH15" i="18"/>
  <c r="J15" i="18"/>
  <c r="K15" i="18"/>
  <c r="BK15" i="18" s="1"/>
  <c r="L15" i="18"/>
  <c r="M15" i="18"/>
  <c r="Q15" i="18"/>
  <c r="R15" i="18"/>
  <c r="S15" i="18"/>
  <c r="E18" i="18"/>
  <c r="F18" i="18"/>
  <c r="G18" i="18"/>
  <c r="I18" i="18"/>
  <c r="BI18" i="18" s="1"/>
  <c r="J18" i="18"/>
  <c r="K18" i="18"/>
  <c r="BK18" i="18" s="1"/>
  <c r="L18" i="18"/>
  <c r="M18" i="18"/>
  <c r="Q18" i="18"/>
  <c r="R18" i="18"/>
  <c r="S18" i="18"/>
  <c r="E19" i="18"/>
  <c r="G19" i="18" s="1"/>
  <c r="F19" i="18"/>
  <c r="I19" i="18"/>
  <c r="BH19" i="18" s="1"/>
  <c r="J19" i="18"/>
  <c r="K19" i="18"/>
  <c r="BK19" i="18" s="1"/>
  <c r="L19" i="18"/>
  <c r="M19" i="18"/>
  <c r="Q19" i="18"/>
  <c r="R19" i="18"/>
  <c r="S19" i="18"/>
  <c r="E22" i="18"/>
  <c r="E25" i="18"/>
  <c r="F22" i="18"/>
  <c r="F25" i="18" s="1"/>
  <c r="I22" i="18"/>
  <c r="J22" i="18"/>
  <c r="J25" i="18" s="1"/>
  <c r="K22" i="18"/>
  <c r="BK22" i="18" s="1"/>
  <c r="BK25" i="18" s="1"/>
  <c r="K25" i="18"/>
  <c r="L22" i="18"/>
  <c r="L25" i="18" s="1"/>
  <c r="M22" i="18"/>
  <c r="M25" i="18"/>
  <c r="Q22" i="18"/>
  <c r="Q25" i="18"/>
  <c r="R22" i="18"/>
  <c r="R25" i="18" s="1"/>
  <c r="S22" i="18"/>
  <c r="S25" i="18" s="1"/>
  <c r="E23" i="18"/>
  <c r="G23" i="18" s="1"/>
  <c r="I23" i="18"/>
  <c r="J23" i="18"/>
  <c r="K23" i="18"/>
  <c r="BK23" i="18" s="1"/>
  <c r="L23" i="18"/>
  <c r="M23" i="18"/>
  <c r="Q23" i="18"/>
  <c r="R23" i="18"/>
  <c r="S23" i="18"/>
  <c r="E24" i="18"/>
  <c r="G24" i="18" s="1"/>
  <c r="I24" i="18"/>
  <c r="J24" i="18"/>
  <c r="K24" i="18"/>
  <c r="BK24" i="18"/>
  <c r="L24" i="18"/>
  <c r="M24" i="18"/>
  <c r="Q24" i="18"/>
  <c r="R24" i="18"/>
  <c r="S24" i="18"/>
  <c r="AL27" i="23"/>
  <c r="AK27" i="23"/>
  <c r="AL26" i="23"/>
  <c r="AK26" i="23"/>
  <c r="AL25" i="23"/>
  <c r="AK25" i="23"/>
  <c r="AL24" i="23"/>
  <c r="AL60" i="23" s="1"/>
  <c r="AK24" i="23"/>
  <c r="AK60" i="23" s="1"/>
  <c r="AL23" i="23"/>
  <c r="AL59" i="23" s="1"/>
  <c r="AK23" i="23"/>
  <c r="AL22" i="23"/>
  <c r="AL58" i="23" s="1"/>
  <c r="AK22" i="23"/>
  <c r="AK58" i="23" s="1"/>
  <c r="AL21" i="23"/>
  <c r="AK21" i="23"/>
  <c r="AL20" i="23"/>
  <c r="AL57" i="23" s="1"/>
  <c r="AK20" i="23"/>
  <c r="AL19" i="23"/>
  <c r="AL56" i="23" s="1"/>
  <c r="AK19" i="23"/>
  <c r="AK56" i="23" s="1"/>
  <c r="AL18" i="23"/>
  <c r="AL55" i="23" s="1"/>
  <c r="AK18" i="23"/>
  <c r="AK55" i="23" s="1"/>
  <c r="AL17" i="23"/>
  <c r="AL54" i="23" s="1"/>
  <c r="AK17" i="23"/>
  <c r="AK54" i="23" s="1"/>
  <c r="AL16" i="23"/>
  <c r="AK16" i="23"/>
  <c r="AL15" i="23"/>
  <c r="AL53" i="23" s="1"/>
  <c r="AK15" i="23"/>
  <c r="AL14" i="23"/>
  <c r="AL52" i="23" s="1"/>
  <c r="AK14" i="23"/>
  <c r="AL13" i="23"/>
  <c r="AL51" i="23" s="1"/>
  <c r="AK13" i="23"/>
  <c r="AK51" i="23" s="1"/>
  <c r="AL12" i="23"/>
  <c r="AL50" i="23" s="1"/>
  <c r="AK12" i="23"/>
  <c r="AL11" i="23"/>
  <c r="AK11" i="23"/>
  <c r="AL10" i="23"/>
  <c r="AL49" i="23" s="1"/>
  <c r="AK10" i="23"/>
  <c r="AK49" i="23" s="1"/>
  <c r="AL9" i="23"/>
  <c r="AK9" i="23"/>
  <c r="AK48" i="23" s="1"/>
  <c r="AL8" i="23"/>
  <c r="AL47" i="23" s="1"/>
  <c r="AK8" i="23"/>
  <c r="AK47" i="23" s="1"/>
  <c r="AJ9" i="23"/>
  <c r="AJ8" i="23"/>
  <c r="AJ27" i="23"/>
  <c r="AJ26" i="23"/>
  <c r="AJ25" i="23"/>
  <c r="AJ24" i="23"/>
  <c r="AJ23" i="23"/>
  <c r="AJ22" i="23"/>
  <c r="AJ21" i="23"/>
  <c r="AJ20" i="23"/>
  <c r="AJ19" i="23"/>
  <c r="AJ18" i="23"/>
  <c r="AJ17" i="23"/>
  <c r="AJ16" i="23"/>
  <c r="AJ15" i="23"/>
  <c r="AJ14" i="23"/>
  <c r="AJ13" i="23"/>
  <c r="AJ12" i="23"/>
  <c r="AJ11" i="23"/>
  <c r="AJ10" i="23"/>
  <c r="AB27" i="23"/>
  <c r="AA27" i="23"/>
  <c r="AB26" i="23"/>
  <c r="AA26" i="23"/>
  <c r="AB25" i="23"/>
  <c r="AA25" i="23"/>
  <c r="AB24" i="23"/>
  <c r="AA24" i="23"/>
  <c r="AB23" i="23"/>
  <c r="AA23" i="23"/>
  <c r="AB22" i="23"/>
  <c r="AA22" i="23"/>
  <c r="AB21" i="23"/>
  <c r="AA21" i="23"/>
  <c r="AB20" i="23"/>
  <c r="AA20" i="23"/>
  <c r="AB19" i="23"/>
  <c r="AA19" i="23"/>
  <c r="AB18" i="23"/>
  <c r="AA18" i="23"/>
  <c r="AB17" i="23"/>
  <c r="AA17" i="23"/>
  <c r="AB16" i="23"/>
  <c r="AA16" i="23"/>
  <c r="AB15" i="23"/>
  <c r="AA15" i="23"/>
  <c r="AB14" i="23"/>
  <c r="AA14" i="23"/>
  <c r="AB13" i="23"/>
  <c r="AA13" i="23"/>
  <c r="AB12" i="23"/>
  <c r="AA12" i="23"/>
  <c r="AB11" i="23"/>
  <c r="AA11" i="23"/>
  <c r="AB10" i="23"/>
  <c r="AA10" i="23"/>
  <c r="AB9" i="23"/>
  <c r="AA9" i="23"/>
  <c r="AB8" i="23"/>
  <c r="AA8" i="23"/>
  <c r="AE8" i="20"/>
  <c r="AE11" i="20" s="1"/>
  <c r="AE9" i="20"/>
  <c r="AJ9" i="20" s="1"/>
  <c r="AY9" i="23" s="1"/>
  <c r="AE10" i="20"/>
  <c r="AJ10" i="20" s="1"/>
  <c r="AY10" i="23" s="1"/>
  <c r="AE12" i="20"/>
  <c r="AE16" i="20" s="1"/>
  <c r="AJ16" i="20" s="1"/>
  <c r="AY16" i="23" s="1"/>
  <c r="AJ12" i="20"/>
  <c r="AY12" i="23" s="1"/>
  <c r="AE13" i="20"/>
  <c r="AE14" i="20"/>
  <c r="AJ14" i="20" s="1"/>
  <c r="AY14" i="23" s="1"/>
  <c r="AE15" i="20"/>
  <c r="AJ15" i="20" s="1"/>
  <c r="AY15" i="23" s="1"/>
  <c r="AE17" i="20"/>
  <c r="AJ17" i="20" s="1"/>
  <c r="AY17" i="23" s="1"/>
  <c r="AE18" i="20"/>
  <c r="AJ18" i="20" s="1"/>
  <c r="AY18" i="23" s="1"/>
  <c r="AE19" i="20"/>
  <c r="AJ19" i="20" s="1"/>
  <c r="AY19" i="23" s="1"/>
  <c r="AE20" i="20"/>
  <c r="AJ20" i="20" s="1"/>
  <c r="AY20" i="23" s="1"/>
  <c r="AE22" i="20"/>
  <c r="AJ22" i="20" s="1"/>
  <c r="AY22" i="23" s="1"/>
  <c r="AE23" i="20"/>
  <c r="AJ23" i="20" s="1"/>
  <c r="AY23" i="23" s="1"/>
  <c r="AE24" i="20"/>
  <c r="AF8" i="20"/>
  <c r="AF11" i="20" s="1"/>
  <c r="AF26" i="20" s="1"/>
  <c r="AF27" i="20" s="1"/>
  <c r="AF9" i="20"/>
  <c r="AF10" i="20"/>
  <c r="AF12" i="20"/>
  <c r="AF16" i="20" s="1"/>
  <c r="AF13" i="20"/>
  <c r="AF14" i="20"/>
  <c r="AF15" i="20"/>
  <c r="AF17" i="20"/>
  <c r="AF21" i="20" s="1"/>
  <c r="AF18" i="20"/>
  <c r="AF19" i="20"/>
  <c r="AF20" i="20"/>
  <c r="AF22" i="20"/>
  <c r="AF25" i="20" s="1"/>
  <c r="AF23" i="20"/>
  <c r="AF24" i="20"/>
  <c r="AG8" i="20"/>
  <c r="AG11" i="20" s="1"/>
  <c r="AG26" i="20" s="1"/>
  <c r="AG27" i="20" s="1"/>
  <c r="AG9" i="20"/>
  <c r="AG10" i="20"/>
  <c r="AG12" i="20"/>
  <c r="AG16" i="20" s="1"/>
  <c r="AG13" i="20"/>
  <c r="AG14" i="20"/>
  <c r="AG15" i="20"/>
  <c r="AG17" i="20"/>
  <c r="AG21" i="20" s="1"/>
  <c r="AG18" i="20"/>
  <c r="AG19" i="20"/>
  <c r="AG20" i="20"/>
  <c r="AG22" i="20"/>
  <c r="AG25" i="20" s="1"/>
  <c r="AG23" i="20"/>
  <c r="AG24" i="20"/>
  <c r="AH26" i="20"/>
  <c r="AH27" i="20" s="1"/>
  <c r="AI26" i="20"/>
  <c r="AI27" i="20" s="1"/>
  <c r="AH8" i="20"/>
  <c r="AH11" i="20"/>
  <c r="AH9" i="20"/>
  <c r="AH10" i="20"/>
  <c r="AI8" i="20"/>
  <c r="AI11" i="20" s="1"/>
  <c r="AI9" i="20"/>
  <c r="AI10" i="20"/>
  <c r="AH12" i="20"/>
  <c r="AH13" i="20"/>
  <c r="AH14" i="20"/>
  <c r="AH15" i="20"/>
  <c r="AH16" i="20"/>
  <c r="AI12" i="20"/>
  <c r="AI16" i="20" s="1"/>
  <c r="AI13" i="20"/>
  <c r="AI14" i="20"/>
  <c r="AI15" i="20"/>
  <c r="AH17" i="20"/>
  <c r="AH21" i="20" s="1"/>
  <c r="AH18" i="20"/>
  <c r="AH19" i="20"/>
  <c r="AH20" i="20"/>
  <c r="AI17" i="20"/>
  <c r="AI21" i="20" s="1"/>
  <c r="AI18" i="20"/>
  <c r="AI19" i="20"/>
  <c r="AI20" i="20"/>
  <c r="AH22" i="20"/>
  <c r="AH25" i="20" s="1"/>
  <c r="AH23" i="20"/>
  <c r="AH24" i="20"/>
  <c r="AI22" i="20"/>
  <c r="AI25" i="20" s="1"/>
  <c r="AI23" i="20"/>
  <c r="AI24" i="20"/>
  <c r="P8" i="22"/>
  <c r="P11" i="22" s="1"/>
  <c r="P26" i="22" s="1"/>
  <c r="P12" i="22"/>
  <c r="P16" i="22" s="1"/>
  <c r="P13" i="22"/>
  <c r="P17" i="22"/>
  <c r="P21" i="22"/>
  <c r="P20" i="22"/>
  <c r="P22" i="22"/>
  <c r="P25" i="22" s="1"/>
  <c r="P24" i="22"/>
  <c r="O8" i="22"/>
  <c r="O12" i="22"/>
  <c r="O16" i="22" s="1"/>
  <c r="O13" i="22"/>
  <c r="O17" i="22"/>
  <c r="O21" i="22" s="1"/>
  <c r="O20" i="22"/>
  <c r="O22" i="22"/>
  <c r="O25" i="22" s="1"/>
  <c r="O24" i="22"/>
  <c r="N8" i="22"/>
  <c r="N12" i="22"/>
  <c r="N13" i="22"/>
  <c r="N17" i="22"/>
  <c r="N20" i="22"/>
  <c r="N22" i="22"/>
  <c r="N24" i="22"/>
  <c r="H27" i="22"/>
  <c r="D8" i="22"/>
  <c r="D12" i="22"/>
  <c r="D16" i="22" s="1"/>
  <c r="D13" i="22"/>
  <c r="D17" i="22"/>
  <c r="D21" i="22" s="1"/>
  <c r="D20" i="22"/>
  <c r="D22" i="22"/>
  <c r="D24" i="22"/>
  <c r="P8" i="21"/>
  <c r="P11" i="21" s="1"/>
  <c r="P12" i="21"/>
  <c r="P16" i="21" s="1"/>
  <c r="P13" i="21"/>
  <c r="P17" i="21"/>
  <c r="P21" i="21" s="1"/>
  <c r="P20" i="21"/>
  <c r="P22" i="21"/>
  <c r="P25" i="21" s="1"/>
  <c r="P24" i="21"/>
  <c r="O8" i="21"/>
  <c r="O11" i="21" s="1"/>
  <c r="O26" i="21" s="1"/>
  <c r="O12" i="21"/>
  <c r="O13" i="21"/>
  <c r="O17" i="21"/>
  <c r="O21" i="21" s="1"/>
  <c r="O20" i="21"/>
  <c r="O22" i="21"/>
  <c r="O25" i="21" s="1"/>
  <c r="O24" i="21"/>
  <c r="N8" i="21"/>
  <c r="N12" i="21"/>
  <c r="N13" i="21"/>
  <c r="N17" i="21"/>
  <c r="N20" i="21"/>
  <c r="N22" i="21"/>
  <c r="N24" i="21"/>
  <c r="H27" i="21"/>
  <c r="D8" i="21"/>
  <c r="D11" i="21" s="1"/>
  <c r="D26" i="21" s="1"/>
  <c r="D12" i="21"/>
  <c r="D16" i="21" s="1"/>
  <c r="H16" i="21" s="1"/>
  <c r="D13" i="21"/>
  <c r="D17" i="21"/>
  <c r="D20" i="21"/>
  <c r="D22" i="21"/>
  <c r="D25" i="21" s="1"/>
  <c r="H25" i="21" s="1"/>
  <c r="D24" i="21"/>
  <c r="D8" i="20"/>
  <c r="D12" i="20"/>
  <c r="D16" i="20" s="1"/>
  <c r="D13" i="20"/>
  <c r="D17" i="20"/>
  <c r="D21" i="20" s="1"/>
  <c r="D20" i="20"/>
  <c r="D22" i="20"/>
  <c r="D25" i="20" s="1"/>
  <c r="P8" i="20"/>
  <c r="P11" i="20" s="1"/>
  <c r="P26" i="20" s="1"/>
  <c r="P12" i="20"/>
  <c r="P16" i="20" s="1"/>
  <c r="P13" i="20"/>
  <c r="P17" i="20"/>
  <c r="P21" i="20" s="1"/>
  <c r="P20" i="20"/>
  <c r="P22" i="20"/>
  <c r="P25" i="20" s="1"/>
  <c r="O8" i="20"/>
  <c r="O11" i="20" s="1"/>
  <c r="O26" i="20" s="1"/>
  <c r="O12" i="20"/>
  <c r="O16" i="20" s="1"/>
  <c r="O13" i="20"/>
  <c r="O17" i="20"/>
  <c r="O21" i="20"/>
  <c r="O20" i="20"/>
  <c r="O22" i="20"/>
  <c r="O25" i="20" s="1"/>
  <c r="N8" i="20"/>
  <c r="N12" i="20"/>
  <c r="N13" i="20"/>
  <c r="N17" i="20"/>
  <c r="N20" i="20"/>
  <c r="N22" i="20"/>
  <c r="H27" i="20"/>
  <c r="P8" i="19"/>
  <c r="P11" i="19" s="1"/>
  <c r="P26" i="19" s="1"/>
  <c r="P12" i="19"/>
  <c r="P13" i="19"/>
  <c r="P17" i="19"/>
  <c r="P21" i="19" s="1"/>
  <c r="P20" i="19"/>
  <c r="P22" i="19"/>
  <c r="P25" i="19" s="1"/>
  <c r="O8" i="19"/>
  <c r="O11" i="19" s="1"/>
  <c r="O26" i="19" s="1"/>
  <c r="O12" i="19"/>
  <c r="O16" i="19" s="1"/>
  <c r="O13" i="19"/>
  <c r="O17" i="19"/>
  <c r="O21" i="19" s="1"/>
  <c r="O20" i="19"/>
  <c r="O22" i="19"/>
  <c r="O25" i="19" s="1"/>
  <c r="N8" i="19"/>
  <c r="N12" i="19"/>
  <c r="N13" i="19"/>
  <c r="N17" i="19"/>
  <c r="N20" i="19"/>
  <c r="N22" i="19"/>
  <c r="H27" i="19"/>
  <c r="D8" i="19"/>
  <c r="D11" i="19" s="1"/>
  <c r="D26" i="19" s="1"/>
  <c r="D12" i="19"/>
  <c r="D13" i="19"/>
  <c r="D17" i="19"/>
  <c r="D21" i="19" s="1"/>
  <c r="H21" i="19" s="1"/>
  <c r="D20" i="19"/>
  <c r="D22" i="19"/>
  <c r="D25" i="19" s="1"/>
  <c r="P8" i="18"/>
  <c r="P12" i="18"/>
  <c r="P16" i="18" s="1"/>
  <c r="P17" i="18"/>
  <c r="P21" i="18" s="1"/>
  <c r="P20" i="18"/>
  <c r="O8" i="18"/>
  <c r="O11" i="18" s="1"/>
  <c r="O26" i="18" s="1"/>
  <c r="O12" i="18"/>
  <c r="O16" i="18" s="1"/>
  <c r="O17" i="18"/>
  <c r="O21" i="18" s="1"/>
  <c r="O20" i="18"/>
  <c r="O27" i="18" s="1"/>
  <c r="N8" i="18"/>
  <c r="N12" i="18"/>
  <c r="N17" i="18"/>
  <c r="N20" i="18"/>
  <c r="H27" i="18"/>
  <c r="D8" i="18"/>
  <c r="D11" i="18" s="1"/>
  <c r="D26" i="18" s="1"/>
  <c r="D12" i="18"/>
  <c r="D16" i="18" s="1"/>
  <c r="H16" i="18" s="1"/>
  <c r="D17" i="18"/>
  <c r="D20" i="18"/>
  <c r="D9" i="19"/>
  <c r="D10" i="19"/>
  <c r="D14" i="19"/>
  <c r="D15" i="19"/>
  <c r="D18" i="19"/>
  <c r="D19" i="19"/>
  <c r="D23" i="19"/>
  <c r="D24" i="19"/>
  <c r="D9" i="20"/>
  <c r="D10" i="20"/>
  <c r="D14" i="20"/>
  <c r="D15" i="20"/>
  <c r="D18" i="20"/>
  <c r="D19" i="20"/>
  <c r="D23" i="20"/>
  <c r="D24" i="20"/>
  <c r="D9" i="21"/>
  <c r="D10" i="21"/>
  <c r="D14" i="21"/>
  <c r="D15" i="21"/>
  <c r="D18" i="21"/>
  <c r="D19" i="21"/>
  <c r="D23" i="21"/>
  <c r="D9" i="22"/>
  <c r="D10" i="22"/>
  <c r="D14" i="22"/>
  <c r="D15" i="22"/>
  <c r="D18" i="22"/>
  <c r="D19" i="22"/>
  <c r="D23" i="22"/>
  <c r="D9" i="18"/>
  <c r="D10" i="18"/>
  <c r="D13" i="18"/>
  <c r="D14" i="18"/>
  <c r="D15" i="18"/>
  <c r="D18" i="18"/>
  <c r="D19" i="18"/>
  <c r="D22" i="18"/>
  <c r="D25" i="18" s="1"/>
  <c r="H25" i="18" s="1"/>
  <c r="D23" i="18"/>
  <c r="D24" i="18"/>
  <c r="BF11" i="19"/>
  <c r="BF16" i="19"/>
  <c r="BF21" i="19"/>
  <c r="BG25" i="19"/>
  <c r="BF25" i="19"/>
  <c r="BG11" i="19"/>
  <c r="BG16" i="19"/>
  <c r="BG21" i="19"/>
  <c r="BA26" i="19"/>
  <c r="BA27" i="19" s="1"/>
  <c r="AY26" i="19"/>
  <c r="AY27" i="19" s="1"/>
  <c r="AU11" i="19"/>
  <c r="AV11" i="19"/>
  <c r="AU16" i="19"/>
  <c r="AW16" i="19" s="1"/>
  <c r="AV16" i="19"/>
  <c r="AU21" i="19"/>
  <c r="AW21" i="19"/>
  <c r="AU25" i="19"/>
  <c r="AV25" i="19"/>
  <c r="AW12" i="19"/>
  <c r="AW17" i="19"/>
  <c r="AW22" i="19"/>
  <c r="AR8" i="19"/>
  <c r="AR9" i="19"/>
  <c r="AS9" i="19"/>
  <c r="AR10" i="19"/>
  <c r="AS10" i="19"/>
  <c r="AR12" i="19"/>
  <c r="AR13" i="19"/>
  <c r="AS13" i="19" s="1"/>
  <c r="AR14" i="19"/>
  <c r="AS14" i="19"/>
  <c r="AR15" i="19"/>
  <c r="AS15" i="19"/>
  <c r="AR17" i="19"/>
  <c r="AS17" i="19"/>
  <c r="AR18" i="19"/>
  <c r="AS18" i="19" s="1"/>
  <c r="AR19" i="19"/>
  <c r="AS19" i="19" s="1"/>
  <c r="AR20" i="19"/>
  <c r="AS20" i="19" s="1"/>
  <c r="AR22" i="19"/>
  <c r="AS22" i="19" s="1"/>
  <c r="AR23" i="19"/>
  <c r="AS23" i="19" s="1"/>
  <c r="AR24" i="19"/>
  <c r="AS24" i="19" s="1"/>
  <c r="AO11" i="19"/>
  <c r="AO16" i="19"/>
  <c r="AO21" i="19"/>
  <c r="AO25" i="19"/>
  <c r="AP11" i="19"/>
  <c r="AP16" i="19"/>
  <c r="AP21" i="19"/>
  <c r="AP25" i="19"/>
  <c r="AQ11" i="19"/>
  <c r="AQ16" i="19"/>
  <c r="AQ21" i="19"/>
  <c r="AQ25" i="19"/>
  <c r="AN11" i="19"/>
  <c r="AN16" i="19"/>
  <c r="AN21" i="19"/>
  <c r="AN25" i="19"/>
  <c r="P9" i="19"/>
  <c r="P10" i="19"/>
  <c r="P14" i="19"/>
  <c r="P15" i="19"/>
  <c r="P18" i="19"/>
  <c r="P19" i="19"/>
  <c r="P23" i="19"/>
  <c r="P24" i="19"/>
  <c r="O9" i="19"/>
  <c r="O10" i="19"/>
  <c r="O14" i="19"/>
  <c r="O15" i="19"/>
  <c r="O18" i="19"/>
  <c r="O19" i="19"/>
  <c r="O23" i="19"/>
  <c r="O24" i="19"/>
  <c r="M16" i="19"/>
  <c r="E21" i="19"/>
  <c r="BK19" i="20"/>
  <c r="BF11" i="20"/>
  <c r="BF26" i="20" s="1"/>
  <c r="BF27" i="20" s="1"/>
  <c r="BF16" i="20"/>
  <c r="BF21" i="20"/>
  <c r="I25" i="20"/>
  <c r="BH25" i="20" s="1"/>
  <c r="BG25" i="20"/>
  <c r="BF25" i="20"/>
  <c r="BG11" i="20"/>
  <c r="BG16" i="20"/>
  <c r="BG21" i="20"/>
  <c r="BA26" i="20"/>
  <c r="BA27" i="20"/>
  <c r="AY26" i="20"/>
  <c r="AY27" i="20" s="1"/>
  <c r="AU11" i="20"/>
  <c r="AW11" i="20" s="1"/>
  <c r="AV11" i="20"/>
  <c r="AU16" i="20"/>
  <c r="AV16" i="20"/>
  <c r="AW16" i="20"/>
  <c r="AU21" i="20"/>
  <c r="AW21" i="20" s="1"/>
  <c r="AU25" i="20"/>
  <c r="AW25" i="20" s="1"/>
  <c r="AV25" i="20"/>
  <c r="AW12" i="20"/>
  <c r="AW17" i="20"/>
  <c r="AW22" i="20"/>
  <c r="AR8" i="20"/>
  <c r="AS8" i="20"/>
  <c r="AR9" i="20"/>
  <c r="AS9" i="20"/>
  <c r="AR10" i="20"/>
  <c r="AS10" i="20"/>
  <c r="AR12" i="20"/>
  <c r="AS12" i="20" s="1"/>
  <c r="AR13" i="20"/>
  <c r="AS13" i="20" s="1"/>
  <c r="AR14" i="20"/>
  <c r="AR15" i="20"/>
  <c r="AS15" i="20" s="1"/>
  <c r="AR17" i="20"/>
  <c r="AS17" i="20"/>
  <c r="AR18" i="20"/>
  <c r="AR19" i="20"/>
  <c r="AS19" i="20" s="1"/>
  <c r="AR20" i="20"/>
  <c r="AS20" i="20" s="1"/>
  <c r="AR22" i="20"/>
  <c r="AR25" i="20" s="1"/>
  <c r="AS22" i="20"/>
  <c r="AR23" i="20"/>
  <c r="AS23" i="20" s="1"/>
  <c r="AS25" i="20" s="1"/>
  <c r="AR24" i="20"/>
  <c r="AS24" i="20" s="1"/>
  <c r="AO11" i="20"/>
  <c r="AO16" i="20"/>
  <c r="AO21" i="20"/>
  <c r="AO25" i="20"/>
  <c r="AP11" i="20"/>
  <c r="AP16" i="20"/>
  <c r="AP21" i="20"/>
  <c r="AP25" i="20"/>
  <c r="AQ11" i="20"/>
  <c r="AQ16" i="20"/>
  <c r="AQ21" i="20"/>
  <c r="AQ25" i="20"/>
  <c r="AN11" i="20"/>
  <c r="AN16" i="20"/>
  <c r="AN21" i="20"/>
  <c r="AN25" i="20"/>
  <c r="P9" i="20"/>
  <c r="P10" i="20"/>
  <c r="P14" i="20"/>
  <c r="P15" i="20"/>
  <c r="P18" i="20"/>
  <c r="P19" i="20"/>
  <c r="P23" i="20"/>
  <c r="P24" i="20"/>
  <c r="O9" i="20"/>
  <c r="O10" i="20"/>
  <c r="O14" i="20"/>
  <c r="O15" i="20"/>
  <c r="O18" i="20"/>
  <c r="O19" i="20"/>
  <c r="O23" i="20"/>
  <c r="O24" i="20"/>
  <c r="K25" i="20"/>
  <c r="M21" i="20"/>
  <c r="BH12" i="21"/>
  <c r="BH27" i="21" s="1"/>
  <c r="BH17" i="21"/>
  <c r="BF11" i="21"/>
  <c r="BF16" i="21"/>
  <c r="BF26" i="21" s="1"/>
  <c r="BF27" i="21" s="1"/>
  <c r="BF21" i="21"/>
  <c r="I25" i="21"/>
  <c r="N25" i="21" s="1"/>
  <c r="BG25" i="21"/>
  <c r="BF25" i="21"/>
  <c r="BG11" i="21"/>
  <c r="BG16" i="21"/>
  <c r="BG21" i="21"/>
  <c r="BA26" i="21"/>
  <c r="BA27" i="21" s="1"/>
  <c r="AY26" i="21"/>
  <c r="AY27" i="21" s="1"/>
  <c r="AU11" i="21"/>
  <c r="AV11" i="21"/>
  <c r="AV26" i="21" s="1"/>
  <c r="AV27" i="21" s="1"/>
  <c r="AU16" i="21"/>
  <c r="AW16" i="21" s="1"/>
  <c r="AV16" i="21"/>
  <c r="AU21" i="21"/>
  <c r="AW21" i="21"/>
  <c r="AU25" i="21"/>
  <c r="AV25" i="21"/>
  <c r="AW12" i="21"/>
  <c r="AW17" i="21"/>
  <c r="AW22" i="21"/>
  <c r="AR8" i="21"/>
  <c r="AS8" i="21" s="1"/>
  <c r="AR9" i="21"/>
  <c r="AS9" i="21" s="1"/>
  <c r="AR10" i="21"/>
  <c r="AS10" i="21" s="1"/>
  <c r="AR12" i="21"/>
  <c r="AS12" i="21"/>
  <c r="AR13" i="21"/>
  <c r="AR16" i="21" s="1"/>
  <c r="AR14" i="21"/>
  <c r="AS14" i="21" s="1"/>
  <c r="AR15" i="21"/>
  <c r="AS15" i="21" s="1"/>
  <c r="AR17" i="21"/>
  <c r="AS17" i="21" s="1"/>
  <c r="AR18" i="21"/>
  <c r="AS18" i="21"/>
  <c r="AR19" i="21"/>
  <c r="AR21" i="21" s="1"/>
  <c r="AR20" i="21"/>
  <c r="AS20" i="21" s="1"/>
  <c r="AR22" i="21"/>
  <c r="AS22" i="21"/>
  <c r="AR23" i="21"/>
  <c r="AS23" i="21"/>
  <c r="AR24" i="21"/>
  <c r="AR25" i="21" s="1"/>
  <c r="AO11" i="21"/>
  <c r="AO26" i="21" s="1"/>
  <c r="AO16" i="21"/>
  <c r="AO21" i="21"/>
  <c r="AO25" i="21"/>
  <c r="AP11" i="21"/>
  <c r="AP16" i="21"/>
  <c r="AP21" i="21"/>
  <c r="AP25" i="21"/>
  <c r="AQ11" i="21"/>
  <c r="AQ26" i="21" s="1"/>
  <c r="AQ27" i="21" s="1"/>
  <c r="AQ16" i="21"/>
  <c r="AQ21" i="21"/>
  <c r="AQ25" i="21"/>
  <c r="AN11" i="21"/>
  <c r="AN16" i="21"/>
  <c r="AN21" i="21"/>
  <c r="AN25" i="21"/>
  <c r="R16" i="21"/>
  <c r="P9" i="21"/>
  <c r="P10" i="21"/>
  <c r="P26" i="21"/>
  <c r="P14" i="21"/>
  <c r="P15" i="21"/>
  <c r="P18" i="21"/>
  <c r="P19" i="21"/>
  <c r="P23" i="21"/>
  <c r="O9" i="21"/>
  <c r="O10" i="21"/>
  <c r="O14" i="21"/>
  <c r="O15" i="21"/>
  <c r="O16" i="21"/>
  <c r="O18" i="21"/>
  <c r="O19" i="21"/>
  <c r="O23" i="21"/>
  <c r="J11" i="21"/>
  <c r="J26" i="21" s="1"/>
  <c r="J21" i="21"/>
  <c r="F25" i="21"/>
  <c r="BK11" i="22"/>
  <c r="BK26" i="22" s="1"/>
  <c r="BK24" i="22"/>
  <c r="BF11" i="22"/>
  <c r="BF16" i="22"/>
  <c r="BF21" i="22"/>
  <c r="BG25" i="22"/>
  <c r="BF25" i="22"/>
  <c r="BG11" i="22"/>
  <c r="BG16" i="22"/>
  <c r="BG21" i="22"/>
  <c r="BA26" i="22"/>
  <c r="BA27" i="22" s="1"/>
  <c r="AY26" i="22"/>
  <c r="AY27" i="22" s="1"/>
  <c r="AU11" i="22"/>
  <c r="AV11" i="22"/>
  <c r="AU16" i="22"/>
  <c r="AV16" i="22"/>
  <c r="AU21" i="22"/>
  <c r="AW21" i="22"/>
  <c r="AU25" i="22"/>
  <c r="AV25" i="22"/>
  <c r="AW25" i="22" s="1"/>
  <c r="AW12" i="22"/>
  <c r="AW17" i="22"/>
  <c r="AW22" i="22"/>
  <c r="AR8" i="22"/>
  <c r="AS8" i="22" s="1"/>
  <c r="AR9" i="22"/>
  <c r="AS9" i="22" s="1"/>
  <c r="AR10" i="22"/>
  <c r="AS10" i="22" s="1"/>
  <c r="AR12" i="22"/>
  <c r="AR16" i="22" s="1"/>
  <c r="AR13" i="22"/>
  <c r="AS13" i="22"/>
  <c r="AR14" i="22"/>
  <c r="AS14" i="22" s="1"/>
  <c r="AR15" i="22"/>
  <c r="AS15" i="22" s="1"/>
  <c r="AR17" i="22"/>
  <c r="AS17" i="22" s="1"/>
  <c r="AR18" i="22"/>
  <c r="AS18" i="22" s="1"/>
  <c r="AS21" i="22" s="1"/>
  <c r="AR19" i="22"/>
  <c r="AS19" i="22"/>
  <c r="AR20" i="22"/>
  <c r="AS20" i="22" s="1"/>
  <c r="AR22" i="22"/>
  <c r="AS22" i="22"/>
  <c r="AR23" i="22"/>
  <c r="AS23" i="22"/>
  <c r="AR24" i="22"/>
  <c r="AR25" i="22" s="1"/>
  <c r="AO11" i="22"/>
  <c r="AO26" i="22" s="1"/>
  <c r="AO27" i="22" s="1"/>
  <c r="AO16" i="22"/>
  <c r="AO21" i="22"/>
  <c r="AO25" i="22"/>
  <c r="AP11" i="22"/>
  <c r="AP16" i="22"/>
  <c r="AP21" i="22"/>
  <c r="AP25" i="22"/>
  <c r="AQ11" i="22"/>
  <c r="AQ16" i="22"/>
  <c r="AQ21" i="22"/>
  <c r="AQ25" i="22"/>
  <c r="AN11" i="22"/>
  <c r="AN16" i="22"/>
  <c r="AN21" i="22"/>
  <c r="AN25" i="22"/>
  <c r="G21" i="22"/>
  <c r="P9" i="22"/>
  <c r="P10" i="22"/>
  <c r="P14" i="22"/>
  <c r="P15" i="22"/>
  <c r="P18" i="22"/>
  <c r="P19" i="22"/>
  <c r="P23" i="22"/>
  <c r="O9" i="22"/>
  <c r="O10" i="22"/>
  <c r="O11" i="22"/>
  <c r="O26" i="22" s="1"/>
  <c r="O14" i="22"/>
  <c r="O15" i="22"/>
  <c r="O18" i="22"/>
  <c r="O19" i="22"/>
  <c r="O23" i="22"/>
  <c r="M21" i="22"/>
  <c r="M25" i="22"/>
  <c r="E16" i="22"/>
  <c r="E25" i="22"/>
  <c r="BK12" i="18"/>
  <c r="BK16" i="18" s="1"/>
  <c r="BF11" i="18"/>
  <c r="BF16" i="18"/>
  <c r="BG21" i="18"/>
  <c r="BF21" i="18"/>
  <c r="BF25" i="18"/>
  <c r="BG11" i="18"/>
  <c r="BG16" i="18"/>
  <c r="BG25" i="18"/>
  <c r="BA26" i="18"/>
  <c r="BA27" i="18" s="1"/>
  <c r="AY26" i="18"/>
  <c r="AY27" i="18" s="1"/>
  <c r="AU11" i="18"/>
  <c r="AU26" i="18" s="1"/>
  <c r="AU27" i="18" s="1"/>
  <c r="AV11" i="18"/>
  <c r="AV26" i="18" s="1"/>
  <c r="AV27" i="18" s="1"/>
  <c r="AU16" i="18"/>
  <c r="AW16" i="18" s="1"/>
  <c r="AV16" i="18"/>
  <c r="AU21" i="18"/>
  <c r="AW21" i="18"/>
  <c r="AU25" i="18"/>
  <c r="AV25" i="18"/>
  <c r="AW12" i="18"/>
  <c r="AW17" i="18"/>
  <c r="AW22" i="18"/>
  <c r="AR8" i="18"/>
  <c r="AS8" i="18"/>
  <c r="AR9" i="18"/>
  <c r="AS9" i="18"/>
  <c r="AR10" i="18"/>
  <c r="AR11" i="18" s="1"/>
  <c r="AS10" i="18"/>
  <c r="AS11" i="18" s="1"/>
  <c r="AR12" i="18"/>
  <c r="AS12" i="18" s="1"/>
  <c r="AR13" i="18"/>
  <c r="AS13" i="18" s="1"/>
  <c r="AR14" i="18"/>
  <c r="AS14" i="18" s="1"/>
  <c r="AR15" i="18"/>
  <c r="AS15" i="18" s="1"/>
  <c r="AR17" i="18"/>
  <c r="AS17" i="18" s="1"/>
  <c r="AR18" i="18"/>
  <c r="AS18" i="18" s="1"/>
  <c r="AR19" i="18"/>
  <c r="AS19" i="18" s="1"/>
  <c r="AR20" i="18"/>
  <c r="AR22" i="18"/>
  <c r="AS22" i="18" s="1"/>
  <c r="AR23" i="18"/>
  <c r="AS23" i="18" s="1"/>
  <c r="AR24" i="18"/>
  <c r="AS24" i="18"/>
  <c r="AO11" i="18"/>
  <c r="AO16" i="18"/>
  <c r="AO21" i="18"/>
  <c r="AO25" i="18"/>
  <c r="AP11" i="18"/>
  <c r="AP16" i="18"/>
  <c r="AP21" i="18"/>
  <c r="AP25" i="18"/>
  <c r="AQ11" i="18"/>
  <c r="AQ16" i="18"/>
  <c r="AQ21" i="18"/>
  <c r="AQ25" i="18"/>
  <c r="AN11" i="18"/>
  <c r="AN16" i="18"/>
  <c r="AN21" i="18"/>
  <c r="AN25" i="18"/>
  <c r="G21" i="18"/>
  <c r="R11" i="18"/>
  <c r="R26" i="18" s="1"/>
  <c r="P22" i="18"/>
  <c r="P25" i="18" s="1"/>
  <c r="P9" i="18"/>
  <c r="P10" i="18"/>
  <c r="P13" i="18"/>
  <c r="P14" i="18"/>
  <c r="P15" i="18"/>
  <c r="P18" i="18"/>
  <c r="P19" i="18"/>
  <c r="P23" i="18"/>
  <c r="P24" i="18"/>
  <c r="O22" i="18"/>
  <c r="O25" i="18"/>
  <c r="O9" i="18"/>
  <c r="O10" i="18"/>
  <c r="O13" i="18"/>
  <c r="O14" i="18"/>
  <c r="O15" i="18"/>
  <c r="O18" i="18"/>
  <c r="O19" i="18"/>
  <c r="O23" i="18"/>
  <c r="O24" i="18"/>
  <c r="L11" i="18"/>
  <c r="L26" i="18" s="1"/>
  <c r="M11" i="18"/>
  <c r="M26" i="18" s="1"/>
  <c r="M21" i="18"/>
  <c r="E21" i="18"/>
  <c r="N10" i="19"/>
  <c r="N9" i="19"/>
  <c r="N10" i="20"/>
  <c r="N9" i="20"/>
  <c r="N10" i="21"/>
  <c r="N9" i="21"/>
  <c r="N10" i="22"/>
  <c r="N9" i="22"/>
  <c r="N10" i="18"/>
  <c r="N9" i="18"/>
  <c r="N15" i="19"/>
  <c r="N14" i="19"/>
  <c r="N15" i="20"/>
  <c r="N14" i="20"/>
  <c r="N15" i="21"/>
  <c r="N14" i="21"/>
  <c r="N15" i="22"/>
  <c r="N14" i="22"/>
  <c r="N15" i="18"/>
  <c r="N14" i="18"/>
  <c r="N13" i="18"/>
  <c r="N19" i="19"/>
  <c r="N18" i="19"/>
  <c r="N19" i="20"/>
  <c r="N18" i="20"/>
  <c r="N19" i="21"/>
  <c r="N18" i="21"/>
  <c r="N19" i="22"/>
  <c r="N18" i="22"/>
  <c r="N19" i="18"/>
  <c r="N18" i="18"/>
  <c r="N24" i="19"/>
  <c r="N23" i="19"/>
  <c r="N24" i="20"/>
  <c r="N23" i="20"/>
  <c r="N23" i="21"/>
  <c r="N23" i="22"/>
  <c r="N24" i="18"/>
  <c r="N23" i="18"/>
  <c r="N22" i="18"/>
  <c r="BK48" i="19"/>
  <c r="BK49" i="19" s="1"/>
  <c r="BK45" i="19"/>
  <c r="BH48" i="19"/>
  <c r="BH49" i="19"/>
  <c r="BH45" i="19" s="1"/>
  <c r="BF33" i="19"/>
  <c r="BF30" i="19" s="1"/>
  <c r="BC24" i="19"/>
  <c r="AW24" i="19"/>
  <c r="BC23" i="19"/>
  <c r="AW23" i="19"/>
  <c r="BC22" i="19"/>
  <c r="BC20" i="19"/>
  <c r="AW20" i="19"/>
  <c r="BC19" i="19"/>
  <c r="AW19" i="19"/>
  <c r="BC18" i="19"/>
  <c r="AW18" i="19"/>
  <c r="BC17" i="19"/>
  <c r="BC15" i="19"/>
  <c r="AW15" i="19"/>
  <c r="BC14" i="19"/>
  <c r="AW14" i="19"/>
  <c r="BC13" i="19"/>
  <c r="AW13" i="19"/>
  <c r="BC12" i="19"/>
  <c r="BC10" i="19"/>
  <c r="AW10" i="19"/>
  <c r="BC9" i="19"/>
  <c r="AW9" i="19"/>
  <c r="BC8" i="19"/>
  <c r="AW8" i="19"/>
  <c r="BK48" i="20"/>
  <c r="BK49" i="20" s="1"/>
  <c r="BK45" i="20" s="1"/>
  <c r="BH48" i="20"/>
  <c r="BH49" i="20" s="1"/>
  <c r="BH45" i="20" s="1"/>
  <c r="BF33" i="20"/>
  <c r="BF30" i="20" s="1"/>
  <c r="BC24" i="20"/>
  <c r="AW24" i="20"/>
  <c r="BH23" i="20"/>
  <c r="BC23" i="20"/>
  <c r="AW23" i="20"/>
  <c r="BC22" i="20"/>
  <c r="BC20" i="20"/>
  <c r="AW20" i="20"/>
  <c r="BC19" i="20"/>
  <c r="AW19" i="20"/>
  <c r="BC18" i="20"/>
  <c r="AW18" i="20"/>
  <c r="BC17" i="20"/>
  <c r="BC15" i="20"/>
  <c r="AW15" i="20"/>
  <c r="BC14" i="20"/>
  <c r="AW14" i="20"/>
  <c r="BC13" i="20"/>
  <c r="AW13" i="20"/>
  <c r="BC12" i="20"/>
  <c r="BH10" i="20"/>
  <c r="BC10" i="20"/>
  <c r="AW10" i="20"/>
  <c r="BC9" i="20"/>
  <c r="AW9" i="20"/>
  <c r="BC8" i="20"/>
  <c r="AW8" i="20"/>
  <c r="BK48" i="21"/>
  <c r="BK49" i="21"/>
  <c r="BK45" i="21" s="1"/>
  <c r="BH48" i="21"/>
  <c r="BH49" i="21" s="1"/>
  <c r="BH45" i="21" s="1"/>
  <c r="BF33" i="21"/>
  <c r="BF30" i="21" s="1"/>
  <c r="BC24" i="21"/>
  <c r="AW24" i="21"/>
  <c r="BC23" i="21"/>
  <c r="AW23" i="21"/>
  <c r="BC22" i="21"/>
  <c r="BC20" i="21"/>
  <c r="AW20" i="21"/>
  <c r="BC19" i="21"/>
  <c r="AW19" i="21"/>
  <c r="BC18" i="21"/>
  <c r="AW18" i="21"/>
  <c r="BI17" i="21"/>
  <c r="BC17" i="21"/>
  <c r="BC15" i="21"/>
  <c r="AW15" i="21"/>
  <c r="BC14" i="21"/>
  <c r="AW14" i="21"/>
  <c r="BC13" i="21"/>
  <c r="AW13" i="21"/>
  <c r="BC12" i="21"/>
  <c r="AR11" i="21"/>
  <c r="BI10" i="21"/>
  <c r="BH10" i="21"/>
  <c r="BC10" i="21"/>
  <c r="AW10" i="21"/>
  <c r="BC9" i="21"/>
  <c r="AW9" i="21"/>
  <c r="BC8" i="21"/>
  <c r="AW8" i="21"/>
  <c r="BK48" i="22"/>
  <c r="BK49" i="22" s="1"/>
  <c r="BK45" i="22" s="1"/>
  <c r="BH48" i="22"/>
  <c r="BH49" i="22" s="1"/>
  <c r="BH45" i="22" s="1"/>
  <c r="BF33" i="22"/>
  <c r="BF30" i="22" s="1"/>
  <c r="BC24" i="22"/>
  <c r="AW24" i="22"/>
  <c r="BC23" i="22"/>
  <c r="AW23" i="22"/>
  <c r="BC22" i="22"/>
  <c r="BC20" i="22"/>
  <c r="AW20" i="22"/>
  <c r="BC19" i="22"/>
  <c r="AW19" i="22"/>
  <c r="BC18" i="22"/>
  <c r="AW18" i="22"/>
  <c r="BC17" i="22"/>
  <c r="BH15" i="22"/>
  <c r="BC15" i="22"/>
  <c r="AW15" i="22"/>
  <c r="BC14" i="22"/>
  <c r="AW14" i="22"/>
  <c r="BC13" i="22"/>
  <c r="AW13" i="22"/>
  <c r="BC12" i="22"/>
  <c r="BC10" i="22"/>
  <c r="AW10" i="22"/>
  <c r="BI9" i="22"/>
  <c r="BH9" i="22"/>
  <c r="BC9" i="22"/>
  <c r="AW9" i="22"/>
  <c r="BC8" i="22"/>
  <c r="AW8" i="22"/>
  <c r="BK48" i="18"/>
  <c r="BK49" i="18"/>
  <c r="BK45" i="18" s="1"/>
  <c r="BH48" i="18"/>
  <c r="BH49" i="18" s="1"/>
  <c r="BH45" i="18" s="1"/>
  <c r="BF33" i="18"/>
  <c r="BF30" i="18" s="1"/>
  <c r="BC24" i="18"/>
  <c r="AW24" i="18"/>
  <c r="BC23" i="18"/>
  <c r="AW23" i="18"/>
  <c r="BC22" i="18"/>
  <c r="BH20" i="18"/>
  <c r="BC20" i="18"/>
  <c r="AW20" i="18"/>
  <c r="BC19" i="18"/>
  <c r="AW19" i="18"/>
  <c r="BC18" i="18"/>
  <c r="AW18" i="18"/>
  <c r="BC17" i="18"/>
  <c r="AR16" i="18"/>
  <c r="BI15" i="18"/>
  <c r="BC15" i="18"/>
  <c r="AW15" i="18"/>
  <c r="BC14" i="18"/>
  <c r="AW14" i="18"/>
  <c r="BC13" i="18"/>
  <c r="AW13" i="18"/>
  <c r="BC12" i="18"/>
  <c r="BC10" i="18"/>
  <c r="AW10" i="18"/>
  <c r="BC9" i="18"/>
  <c r="AW9" i="18"/>
  <c r="BI8" i="18"/>
  <c r="BC8" i="18"/>
  <c r="AW8" i="18"/>
  <c r="AL5" i="18"/>
  <c r="AK5" i="18"/>
  <c r="AJ5" i="18"/>
  <c r="AI5" i="18"/>
  <c r="AH5" i="18"/>
  <c r="AG5" i="18"/>
  <c r="AF5" i="18"/>
  <c r="AE5" i="18"/>
  <c r="AD5" i="18"/>
  <c r="AC5" i="18"/>
  <c r="AB5" i="18"/>
  <c r="AA5" i="18"/>
  <c r="Z5" i="18"/>
  <c r="Y5" i="18"/>
  <c r="X5" i="18"/>
  <c r="W5" i="18"/>
  <c r="V5" i="18"/>
  <c r="U5" i="18"/>
  <c r="T5" i="18"/>
  <c r="AU45" i="23"/>
  <c r="AS45" i="23"/>
  <c r="AQ45" i="23"/>
  <c r="AO45" i="23"/>
  <c r="AM45" i="23"/>
  <c r="AK45" i="23"/>
  <c r="AJ24" i="20"/>
  <c r="AY24" i="23" s="1"/>
  <c r="AJ13" i="20"/>
  <c r="AY13" i="23" s="1"/>
  <c r="AL48" i="23"/>
  <c r="AK59" i="23"/>
  <c r="AK57" i="23"/>
  <c r="AK53" i="23"/>
  <c r="AK52" i="23"/>
  <c r="AK50" i="23"/>
  <c r="AA60" i="23"/>
  <c r="AA59" i="23"/>
  <c r="AA58" i="23"/>
  <c r="AA57" i="23"/>
  <c r="AA56" i="23"/>
  <c r="AA55" i="23"/>
  <c r="AA54" i="23"/>
  <c r="AA53" i="23"/>
  <c r="AA52" i="23"/>
  <c r="AA51" i="23"/>
  <c r="AA50" i="23"/>
  <c r="AA49" i="23"/>
  <c r="AA48" i="23"/>
  <c r="AA47" i="23"/>
  <c r="N7" i="22"/>
  <c r="N7" i="21"/>
  <c r="N7" i="20"/>
  <c r="N7" i="19"/>
  <c r="N7" i="18"/>
  <c r="I46" i="53"/>
  <c r="AJ8" i="19"/>
  <c r="AT8" i="23" s="1"/>
  <c r="U46" i="56"/>
  <c r="U49" i="56"/>
  <c r="V45" i="56"/>
  <c r="V50" i="56"/>
  <c r="U40" i="57"/>
  <c r="W46" i="56"/>
  <c r="O51" i="56"/>
  <c r="M51" i="56"/>
  <c r="I50" i="56"/>
  <c r="F48" i="53"/>
  <c r="H40" i="57"/>
  <c r="K51" i="56"/>
  <c r="S51" i="56"/>
  <c r="Q51" i="56"/>
  <c r="G50" i="56"/>
  <c r="H48" i="56"/>
  <c r="G47" i="56"/>
  <c r="R45" i="56"/>
  <c r="Q45" i="56"/>
  <c r="S45" i="56"/>
  <c r="I9" i="53"/>
  <c r="I23" i="53" s="1"/>
  <c r="I21" i="53"/>
  <c r="I10" i="53"/>
  <c r="I20" i="53"/>
  <c r="I16" i="53"/>
  <c r="I22" i="53"/>
  <c r="I11" i="53"/>
  <c r="I13" i="53"/>
  <c r="I15" i="53"/>
  <c r="I17" i="53"/>
  <c r="I18" i="53"/>
  <c r="I29" i="53"/>
  <c r="I27" i="53"/>
  <c r="I12" i="53"/>
  <c r="I14" i="53"/>
  <c r="I19" i="53"/>
  <c r="I28" i="53"/>
  <c r="V48" i="56"/>
  <c r="V47" i="56"/>
  <c r="V41" i="55"/>
  <c r="T47" i="56"/>
  <c r="W41" i="55"/>
  <c r="V49" i="56"/>
  <c r="I48" i="53"/>
  <c r="F38" i="53"/>
  <c r="F44" i="53"/>
  <c r="J12" i="58"/>
  <c r="J14" i="58"/>
  <c r="J5" i="58"/>
  <c r="J8" i="58"/>
  <c r="J6" i="58"/>
  <c r="J10" i="58"/>
  <c r="J16" i="58"/>
  <c r="J13" i="58"/>
  <c r="J9" i="58"/>
  <c r="J4" i="58"/>
  <c r="J11" i="58"/>
  <c r="J15" i="58"/>
  <c r="J7" i="58"/>
  <c r="E16" i="58"/>
  <c r="F16" i="58" s="1"/>
  <c r="V41" i="57"/>
  <c r="W41" i="57"/>
  <c r="T41" i="57"/>
  <c r="E15" i="58"/>
  <c r="E14" i="58"/>
  <c r="F14" i="58" s="1"/>
  <c r="W39" i="57"/>
  <c r="W38" i="57"/>
  <c r="E13" i="58"/>
  <c r="F13" i="58" s="1"/>
  <c r="U51" i="56"/>
  <c r="J50" i="56"/>
  <c r="E12" i="58"/>
  <c r="F12" i="58" s="1"/>
  <c r="W50" i="56"/>
  <c r="W49" i="56"/>
  <c r="E11" i="58"/>
  <c r="F11" i="58"/>
  <c r="E10" i="58"/>
  <c r="F10" i="58" s="1"/>
  <c r="W48" i="56"/>
  <c r="E9" i="58"/>
  <c r="F9" i="58" s="1"/>
  <c r="E8" i="58"/>
  <c r="F8" i="58" s="1"/>
  <c r="H45" i="56"/>
  <c r="E7" i="58"/>
  <c r="F7" i="58" s="1"/>
  <c r="E6" i="58"/>
  <c r="F6" i="58" s="1"/>
  <c r="U44" i="56"/>
  <c r="U43" i="56" s="1"/>
  <c r="E5" i="58"/>
  <c r="F5" i="58" s="1"/>
  <c r="H41" i="55"/>
  <c r="U40" i="55"/>
  <c r="E4" i="58"/>
  <c r="F4" i="58" s="1"/>
  <c r="W40" i="55"/>
  <c r="G39" i="55"/>
  <c r="G38" i="55" s="1"/>
  <c r="M41" i="57"/>
  <c r="Q41" i="57"/>
  <c r="Y41" i="57"/>
  <c r="U41" i="57"/>
  <c r="X41" i="57"/>
  <c r="H41" i="57"/>
  <c r="K41" i="57"/>
  <c r="O41" i="57"/>
  <c r="S41" i="57"/>
  <c r="I41" i="57"/>
  <c r="F41" i="57"/>
  <c r="D41" i="57" s="1"/>
  <c r="G41" i="57"/>
  <c r="J41" i="57"/>
  <c r="L41" i="57"/>
  <c r="N41" i="57"/>
  <c r="P41" i="57"/>
  <c r="R41" i="57"/>
  <c r="J40" i="57"/>
  <c r="X40" i="57"/>
  <c r="F40" i="57"/>
  <c r="D40" i="57" s="1"/>
  <c r="M40" i="57"/>
  <c r="Q40" i="57"/>
  <c r="S40" i="57"/>
  <c r="G40" i="57"/>
  <c r="T40" i="57"/>
  <c r="I40" i="57"/>
  <c r="L40" i="57"/>
  <c r="N40" i="57"/>
  <c r="R40" i="57"/>
  <c r="V40" i="57"/>
  <c r="K40" i="57"/>
  <c r="O40" i="57"/>
  <c r="Y40" i="57"/>
  <c r="P40" i="57"/>
  <c r="U39" i="57"/>
  <c r="U38" i="57" s="1"/>
  <c r="K39" i="57"/>
  <c r="K38" i="57" s="1"/>
  <c r="O39" i="57"/>
  <c r="O38" i="57" s="1"/>
  <c r="Q39" i="57"/>
  <c r="Q38" i="57"/>
  <c r="S39" i="57"/>
  <c r="S38" i="57" s="1"/>
  <c r="T39" i="57"/>
  <c r="T38" i="57" s="1"/>
  <c r="V39" i="57"/>
  <c r="V38" i="57" s="1"/>
  <c r="F39" i="57"/>
  <c r="F38" i="57" s="1"/>
  <c r="D38" i="57" s="1"/>
  <c r="H39" i="57"/>
  <c r="H38" i="57" s="1"/>
  <c r="J39" i="57"/>
  <c r="J38" i="57" s="1"/>
  <c r="N39" i="57"/>
  <c r="N38" i="57" s="1"/>
  <c r="R39" i="57"/>
  <c r="R38" i="57" s="1"/>
  <c r="G39" i="57"/>
  <c r="G38" i="57" s="1"/>
  <c r="Y39" i="57"/>
  <c r="Y38" i="57" s="1"/>
  <c r="I39" i="57"/>
  <c r="I38" i="57" s="1"/>
  <c r="M39" i="57"/>
  <c r="M38" i="57" s="1"/>
  <c r="X39" i="57"/>
  <c r="X38" i="57" s="1"/>
  <c r="L39" i="57"/>
  <c r="L38" i="57" s="1"/>
  <c r="P39" i="57"/>
  <c r="P38" i="57" s="1"/>
  <c r="I51" i="56"/>
  <c r="Y51" i="56"/>
  <c r="V51" i="56"/>
  <c r="W51" i="56"/>
  <c r="L51" i="56"/>
  <c r="F51" i="56"/>
  <c r="D51" i="56" s="1"/>
  <c r="X51" i="56"/>
  <c r="G51" i="56"/>
  <c r="R51" i="56"/>
  <c r="P51" i="56"/>
  <c r="T51" i="56"/>
  <c r="J51" i="56"/>
  <c r="N51" i="56"/>
  <c r="H51" i="56"/>
  <c r="H50" i="56"/>
  <c r="Y50" i="56"/>
  <c r="U50" i="56"/>
  <c r="F50" i="56"/>
  <c r="D50" i="56" s="1"/>
  <c r="M50" i="56"/>
  <c r="L50" i="56"/>
  <c r="N50" i="56"/>
  <c r="P50" i="56"/>
  <c r="R50" i="56"/>
  <c r="K50" i="56"/>
  <c r="O50" i="56"/>
  <c r="Q50" i="56"/>
  <c r="S50" i="56"/>
  <c r="T50" i="56"/>
  <c r="X50" i="56"/>
  <c r="F49" i="56"/>
  <c r="D49" i="56" s="1"/>
  <c r="K49" i="56"/>
  <c r="M49" i="56"/>
  <c r="P49" i="56"/>
  <c r="N49" i="56"/>
  <c r="J49" i="56"/>
  <c r="L49" i="56"/>
  <c r="O49" i="56"/>
  <c r="Q49" i="56"/>
  <c r="G49" i="56"/>
  <c r="T49" i="56"/>
  <c r="X49" i="56"/>
  <c r="I49" i="56"/>
  <c r="R49" i="56"/>
  <c r="H49" i="56"/>
  <c r="Y49" i="56"/>
  <c r="S49" i="56"/>
  <c r="J48" i="56"/>
  <c r="G48" i="56"/>
  <c r="Y48" i="56"/>
  <c r="F48" i="56"/>
  <c r="D48" i="56" s="1"/>
  <c r="R48" i="56"/>
  <c r="M48" i="56"/>
  <c r="O48" i="56"/>
  <c r="Q48" i="56"/>
  <c r="S48" i="56"/>
  <c r="T48" i="56"/>
  <c r="U48" i="56"/>
  <c r="L48" i="56"/>
  <c r="N48" i="56"/>
  <c r="P48" i="56"/>
  <c r="I48" i="56"/>
  <c r="X48" i="56"/>
  <c r="K48" i="56"/>
  <c r="K47" i="56"/>
  <c r="O47" i="56"/>
  <c r="I47" i="56"/>
  <c r="Y47" i="56"/>
  <c r="W47" i="56"/>
  <c r="J47" i="56"/>
  <c r="P47" i="56"/>
  <c r="X47" i="56"/>
  <c r="U47" i="56"/>
  <c r="F47" i="56"/>
  <c r="D47" i="56" s="1"/>
  <c r="M47" i="56"/>
  <c r="Q47" i="56"/>
  <c r="S47" i="56"/>
  <c r="L47" i="56"/>
  <c r="N47" i="56"/>
  <c r="R47" i="56"/>
  <c r="H47" i="56"/>
  <c r="G46" i="56"/>
  <c r="Y46" i="56"/>
  <c r="V46" i="56"/>
  <c r="K46" i="56"/>
  <c r="N46" i="56"/>
  <c r="R46" i="56"/>
  <c r="X46" i="56"/>
  <c r="M46" i="56"/>
  <c r="O46" i="56"/>
  <c r="Q46" i="56"/>
  <c r="S46" i="56"/>
  <c r="P46" i="56"/>
  <c r="H46" i="56"/>
  <c r="I46" i="56"/>
  <c r="F46" i="56"/>
  <c r="D46" i="56" s="1"/>
  <c r="J46" i="56"/>
  <c r="L46" i="56"/>
  <c r="T46" i="56"/>
  <c r="F45" i="56"/>
  <c r="D45" i="56" s="1"/>
  <c r="K45" i="56"/>
  <c r="M45" i="56"/>
  <c r="W45" i="56"/>
  <c r="I45" i="56"/>
  <c r="L45" i="56"/>
  <c r="P45" i="56"/>
  <c r="Y45" i="56"/>
  <c r="U45" i="56"/>
  <c r="O45" i="56"/>
  <c r="T45" i="56"/>
  <c r="X45" i="56"/>
  <c r="G45" i="56"/>
  <c r="N45" i="56"/>
  <c r="J45" i="56"/>
  <c r="G44" i="56"/>
  <c r="G43" i="56" s="1"/>
  <c r="Y44" i="56"/>
  <c r="Y43" i="56" s="1"/>
  <c r="K44" i="56"/>
  <c r="K43" i="56" s="1"/>
  <c r="M44" i="56"/>
  <c r="M43" i="56" s="1"/>
  <c r="Q44" i="56"/>
  <c r="Q43" i="56" s="1"/>
  <c r="H44" i="56"/>
  <c r="H43" i="56" s="1"/>
  <c r="X44" i="56"/>
  <c r="X43" i="56" s="1"/>
  <c r="V44" i="56"/>
  <c r="V43" i="56" s="1"/>
  <c r="J44" i="56"/>
  <c r="J43" i="56" s="1"/>
  <c r="L44" i="56"/>
  <c r="L43" i="56" s="1"/>
  <c r="P44" i="56"/>
  <c r="P43" i="56"/>
  <c r="I44" i="56"/>
  <c r="I43" i="56" s="1"/>
  <c r="T44" i="56"/>
  <c r="T43" i="56" s="1"/>
  <c r="W44" i="56"/>
  <c r="W43" i="56" s="1"/>
  <c r="F44" i="56"/>
  <c r="F43" i="56" s="1"/>
  <c r="D43" i="56" s="1"/>
  <c r="D44" i="56"/>
  <c r="O44" i="56"/>
  <c r="O43" i="56" s="1"/>
  <c r="S44" i="56"/>
  <c r="S43" i="56" s="1"/>
  <c r="N44" i="56"/>
  <c r="N43" i="56" s="1"/>
  <c r="R44" i="56"/>
  <c r="R43" i="56" s="1"/>
  <c r="I41" i="55"/>
  <c r="Y41" i="55"/>
  <c r="P41" i="55"/>
  <c r="X41" i="55"/>
  <c r="L41" i="55"/>
  <c r="G41" i="55"/>
  <c r="T41" i="55"/>
  <c r="J41" i="55"/>
  <c r="M41" i="55"/>
  <c r="O41" i="55"/>
  <c r="Q41" i="55"/>
  <c r="S41" i="55"/>
  <c r="K41" i="55"/>
  <c r="U41" i="55"/>
  <c r="N41" i="55"/>
  <c r="R41" i="55"/>
  <c r="F41" i="55"/>
  <c r="D41" i="55" s="1"/>
  <c r="F40" i="55"/>
  <c r="D40" i="55"/>
  <c r="H40" i="55"/>
  <c r="M40" i="55"/>
  <c r="O40" i="55"/>
  <c r="Q40" i="55"/>
  <c r="K40" i="55"/>
  <c r="T40" i="55"/>
  <c r="X40" i="55"/>
  <c r="V40" i="55"/>
  <c r="I40" i="55"/>
  <c r="N40" i="55"/>
  <c r="P40" i="55"/>
  <c r="R40" i="55"/>
  <c r="G40" i="55"/>
  <c r="J40" i="55"/>
  <c r="S40" i="55"/>
  <c r="Y40" i="55"/>
  <c r="L40" i="55"/>
  <c r="F9" i="57"/>
  <c r="D9" i="57" s="1"/>
  <c r="J9" i="57"/>
  <c r="M9" i="57"/>
  <c r="Q9" i="57"/>
  <c r="H16" i="58"/>
  <c r="H15" i="58"/>
  <c r="H14" i="58"/>
  <c r="H13" i="58"/>
  <c r="H12" i="58"/>
  <c r="H11" i="58"/>
  <c r="H10" i="58"/>
  <c r="H9" i="58"/>
  <c r="H8" i="58"/>
  <c r="H6" i="58"/>
  <c r="H5" i="58"/>
  <c r="H4" i="58"/>
  <c r="H7" i="58"/>
  <c r="Y9" i="57"/>
  <c r="T9" i="57"/>
  <c r="R9" i="57"/>
  <c r="W12" i="56"/>
  <c r="U9" i="57"/>
  <c r="X8" i="57"/>
  <c r="N8" i="57"/>
  <c r="O8" i="57"/>
  <c r="I16" i="58"/>
  <c r="X9" i="57"/>
  <c r="S9" i="57"/>
  <c r="N9" i="57"/>
  <c r="L9" i="57"/>
  <c r="P8" i="56"/>
  <c r="I13" i="58"/>
  <c r="H14" i="56"/>
  <c r="L14" i="56"/>
  <c r="W14" i="56"/>
  <c r="G14" i="56"/>
  <c r="Y14" i="56"/>
  <c r="F14" i="56"/>
  <c r="D14" i="56"/>
  <c r="P14" i="56"/>
  <c r="I14" i="56"/>
  <c r="J14" i="56"/>
  <c r="R8" i="57"/>
  <c r="K8" i="57"/>
  <c r="Y8" i="56"/>
  <c r="O8" i="56"/>
  <c r="L8" i="56"/>
  <c r="I8" i="56"/>
  <c r="H8" i="56"/>
  <c r="M8" i="56"/>
  <c r="N12" i="56"/>
  <c r="I12" i="56"/>
  <c r="J12" i="56"/>
  <c r="G12" i="56"/>
  <c r="P12" i="56"/>
  <c r="Y12" i="56"/>
  <c r="T8" i="57"/>
  <c r="M8" i="57"/>
  <c r="I8" i="57"/>
  <c r="P8" i="57"/>
  <c r="Y8" i="57"/>
  <c r="G8" i="57"/>
  <c r="T8" i="56"/>
  <c r="G8" i="56"/>
  <c r="U8" i="56"/>
  <c r="R8" i="56"/>
  <c r="R12" i="56"/>
  <c r="K12" i="56"/>
  <c r="Q12" i="56"/>
  <c r="H12" i="56"/>
  <c r="M14" i="56"/>
  <c r="G19" i="53"/>
  <c r="F12" i="56"/>
  <c r="D12" i="56" s="1"/>
  <c r="F8" i="56"/>
  <c r="D8" i="56" s="1"/>
  <c r="F8" i="57"/>
  <c r="D8" i="57" s="1"/>
  <c r="F9" i="56"/>
  <c r="D9" i="56" s="1"/>
  <c r="J8" i="57"/>
  <c r="L8" i="57"/>
  <c r="I7" i="58"/>
  <c r="V8" i="56"/>
  <c r="W8" i="57"/>
  <c r="S8" i="56"/>
  <c r="Q8" i="56"/>
  <c r="F40" i="53"/>
  <c r="W13" i="56"/>
  <c r="L13" i="56"/>
  <c r="I12" i="58"/>
  <c r="S13" i="56"/>
  <c r="Q13" i="56"/>
  <c r="J9" i="56"/>
  <c r="O9" i="56"/>
  <c r="Y9" i="56"/>
  <c r="P9" i="56"/>
  <c r="K9" i="56"/>
  <c r="T9" i="56"/>
  <c r="Q9" i="56"/>
  <c r="V9" i="56"/>
  <c r="N9" i="56"/>
  <c r="I9" i="56"/>
  <c r="I15" i="58"/>
  <c r="I11" i="58"/>
  <c r="V9" i="57"/>
  <c r="K9" i="57"/>
  <c r="K13" i="56"/>
  <c r="X13" i="56"/>
  <c r="R13" i="56"/>
  <c r="M13" i="56"/>
  <c r="Y13" i="56"/>
  <c r="O13" i="56"/>
  <c r="U13" i="56"/>
  <c r="R9" i="56"/>
  <c r="W9" i="56"/>
  <c r="U9" i="56"/>
  <c r="L9" i="56"/>
  <c r="M9" i="56"/>
  <c r="X9" i="56"/>
  <c r="H9" i="56"/>
  <c r="I8" i="58"/>
  <c r="S9" i="56"/>
  <c r="I4" i="58"/>
  <c r="Q8" i="57"/>
  <c r="V12" i="56"/>
  <c r="T12" i="56"/>
  <c r="O9" i="57"/>
  <c r="U8" i="57"/>
  <c r="V8" i="57"/>
  <c r="W8" i="56"/>
  <c r="J8" i="56"/>
  <c r="X8" i="56"/>
  <c r="M12" i="56"/>
  <c r="S12" i="56"/>
  <c r="X12" i="56"/>
  <c r="L12" i="56"/>
  <c r="X14" i="56"/>
  <c r="K14" i="56"/>
  <c r="U14" i="56"/>
  <c r="Q14" i="56"/>
  <c r="S8" i="57"/>
  <c r="N8" i="56"/>
  <c r="U12" i="56"/>
  <c r="S14" i="56"/>
  <c r="V14" i="56"/>
  <c r="R14" i="56"/>
  <c r="O14" i="56"/>
  <c r="N14" i="56"/>
  <c r="T14" i="56"/>
  <c r="X7" i="57"/>
  <c r="X6" i="57" s="1"/>
  <c r="X14" i="57" s="1"/>
  <c r="X21" i="57" s="1"/>
  <c r="X28" i="57" s="1"/>
  <c r="W7" i="57"/>
  <c r="W6" i="57"/>
  <c r="W14" i="57" s="1"/>
  <c r="W21" i="57" s="1"/>
  <c r="W28" i="57" s="1"/>
  <c r="H9" i="57"/>
  <c r="W9" i="57"/>
  <c r="P9" i="57"/>
  <c r="O7" i="57"/>
  <c r="O6" i="57" s="1"/>
  <c r="O14" i="57" s="1"/>
  <c r="O21" i="57" s="1"/>
  <c r="M7" i="57"/>
  <c r="M6" i="57" s="1"/>
  <c r="M14" i="57" s="1"/>
  <c r="M21" i="57" s="1"/>
  <c r="I9" i="57"/>
  <c r="Y8" i="55"/>
  <c r="S8" i="55"/>
  <c r="P8" i="55"/>
  <c r="T8" i="55"/>
  <c r="V8" i="55"/>
  <c r="O8" i="55"/>
  <c r="W8" i="55"/>
  <c r="I8" i="55"/>
  <c r="R8" i="55"/>
  <c r="J8" i="55"/>
  <c r="N13" i="56"/>
  <c r="P13" i="56"/>
  <c r="I13" i="56"/>
  <c r="U8" i="55"/>
  <c r="G8" i="55"/>
  <c r="F8" i="55"/>
  <c r="D8" i="55" s="1"/>
  <c r="N8" i="55"/>
  <c r="H8" i="55"/>
  <c r="M8" i="55"/>
  <c r="L8" i="55"/>
  <c r="K8" i="55"/>
  <c r="Q8" i="55"/>
  <c r="F13" i="56"/>
  <c r="D13" i="56" s="1"/>
  <c r="V13" i="56"/>
  <c r="G13" i="56"/>
  <c r="J13" i="56"/>
  <c r="T13" i="56"/>
  <c r="W11" i="56"/>
  <c r="O11" i="56"/>
  <c r="V11" i="56"/>
  <c r="L11" i="56"/>
  <c r="H11" i="56"/>
  <c r="R11" i="56"/>
  <c r="U11" i="56"/>
  <c r="T11" i="56"/>
  <c r="S11" i="56"/>
  <c r="P11" i="56"/>
  <c r="G11" i="56"/>
  <c r="R7" i="57"/>
  <c r="R6" i="57" s="1"/>
  <c r="R14" i="57" s="1"/>
  <c r="R21" i="57" s="1"/>
  <c r="R28" i="57" s="1"/>
  <c r="N7" i="57"/>
  <c r="N6" i="57" s="1"/>
  <c r="N14" i="57" s="1"/>
  <c r="L7" i="57"/>
  <c r="L6" i="57" s="1"/>
  <c r="L14" i="57" s="1"/>
  <c r="L21" i="57" s="1"/>
  <c r="U7" i="57"/>
  <c r="U6" i="57" s="1"/>
  <c r="U14" i="57" s="1"/>
  <c r="U21" i="57" s="1"/>
  <c r="U28" i="57" s="1"/>
  <c r="Y7" i="57"/>
  <c r="Y6" i="57"/>
  <c r="Y14" i="57"/>
  <c r="Y21" i="57" s="1"/>
  <c r="Y28" i="57" s="1"/>
  <c r="H7" i="57"/>
  <c r="H6" i="57" s="1"/>
  <c r="H14" i="57" s="1"/>
  <c r="H21" i="57" s="1"/>
  <c r="T7" i="57"/>
  <c r="T6" i="57" s="1"/>
  <c r="T14" i="57" s="1"/>
  <c r="T21" i="57" s="1"/>
  <c r="T28" i="57" s="1"/>
  <c r="I7" i="57"/>
  <c r="I6" i="57" s="1"/>
  <c r="I14" i="57" s="1"/>
  <c r="K7" i="57"/>
  <c r="K6" i="57"/>
  <c r="J7" i="56"/>
  <c r="J6" i="56" s="1"/>
  <c r="J19" i="56" s="1"/>
  <c r="J26" i="56" s="1"/>
  <c r="J29" i="56" s="1"/>
  <c r="U7" i="56"/>
  <c r="U6" i="56" s="1"/>
  <c r="U19" i="56"/>
  <c r="U26" i="56" s="1"/>
  <c r="U33" i="56" s="1"/>
  <c r="I6" i="58"/>
  <c r="L6" i="58" s="1"/>
  <c r="X7" i="56"/>
  <c r="X6" i="56" s="1"/>
  <c r="X19" i="56" s="1"/>
  <c r="X26" i="56" s="1"/>
  <c r="X33" i="56" s="1"/>
  <c r="V7" i="56"/>
  <c r="V6" i="56" s="1"/>
  <c r="V19" i="56" s="1"/>
  <c r="V26" i="56" s="1"/>
  <c r="V33" i="56" s="1"/>
  <c r="I7" i="56"/>
  <c r="I6" i="56" s="1"/>
  <c r="I19" i="56" s="1"/>
  <c r="I26" i="56" s="1"/>
  <c r="I33" i="56" s="1"/>
  <c r="T7" i="56"/>
  <c r="T6" i="56" s="1"/>
  <c r="T19" i="56" s="1"/>
  <c r="T26" i="56" s="1"/>
  <c r="T33" i="56" s="1"/>
  <c r="W7" i="56"/>
  <c r="W6" i="56" s="1"/>
  <c r="W19" i="56" s="1"/>
  <c r="W26" i="56" s="1"/>
  <c r="W33" i="56" s="1"/>
  <c r="S7" i="56"/>
  <c r="S6" i="56" s="1"/>
  <c r="S19" i="56" s="1"/>
  <c r="S26" i="56" s="1"/>
  <c r="S33" i="56" s="1"/>
  <c r="N7" i="56"/>
  <c r="N6" i="56" s="1"/>
  <c r="N19" i="56" s="1"/>
  <c r="N26" i="56" s="1"/>
  <c r="N33" i="56" s="1"/>
  <c r="I10" i="58"/>
  <c r="N11" i="56"/>
  <c r="Q11" i="56"/>
  <c r="Y11" i="56"/>
  <c r="J11" i="56"/>
  <c r="K11" i="56"/>
  <c r="I11" i="56"/>
  <c r="M11" i="56"/>
  <c r="X11" i="56"/>
  <c r="I14" i="58"/>
  <c r="Q7" i="57"/>
  <c r="Q6" i="57" s="1"/>
  <c r="Q14" i="57" s="1"/>
  <c r="Q21" i="57" s="1"/>
  <c r="Q28" i="57" s="1"/>
  <c r="J7" i="57"/>
  <c r="J6" i="57" s="1"/>
  <c r="J14" i="57" s="1"/>
  <c r="J21" i="57" s="1"/>
  <c r="P7" i="57"/>
  <c r="P6" i="57" s="1"/>
  <c r="P14" i="57" s="1"/>
  <c r="P21" i="57" s="1"/>
  <c r="P28" i="57" s="1"/>
  <c r="V7" i="57"/>
  <c r="V6" i="57" s="1"/>
  <c r="V14" i="57" s="1"/>
  <c r="V21" i="57" s="1"/>
  <c r="V28" i="57" s="1"/>
  <c r="S7" i="57"/>
  <c r="S6" i="57" s="1"/>
  <c r="G7" i="57"/>
  <c r="G6" i="57"/>
  <c r="G14" i="57" s="1"/>
  <c r="G21" i="57" s="1"/>
  <c r="G28" i="57" s="1"/>
  <c r="O7" i="56"/>
  <c r="O6" i="56" s="1"/>
  <c r="O19" i="56" s="1"/>
  <c r="O26" i="56" s="1"/>
  <c r="O33" i="56" s="1"/>
  <c r="R7" i="56"/>
  <c r="R6" i="56" s="1"/>
  <c r="R19" i="56" s="1"/>
  <c r="R26" i="56" s="1"/>
  <c r="R33" i="56" s="1"/>
  <c r="K7" i="56"/>
  <c r="K6" i="56" s="1"/>
  <c r="K19" i="56" s="1"/>
  <c r="Y7" i="56"/>
  <c r="Y6" i="56" s="1"/>
  <c r="Y19" i="56" s="1"/>
  <c r="Y26" i="56" s="1"/>
  <c r="Y33" i="56" s="1"/>
  <c r="H7" i="56"/>
  <c r="H6" i="56"/>
  <c r="H19" i="56" s="1"/>
  <c r="H26" i="56" s="1"/>
  <c r="Q7" i="56"/>
  <c r="Q6" i="56" s="1"/>
  <c r="Q19" i="56"/>
  <c r="Q26" i="56" s="1"/>
  <c r="Q33" i="56" s="1"/>
  <c r="G7" i="56"/>
  <c r="G6" i="56" s="1"/>
  <c r="G19" i="56" s="1"/>
  <c r="P7" i="56"/>
  <c r="P6" i="56" s="1"/>
  <c r="P19" i="56" s="1"/>
  <c r="P26" i="56" s="1"/>
  <c r="P33" i="56" s="1"/>
  <c r="M7" i="56"/>
  <c r="M6" i="56" s="1"/>
  <c r="L7" i="56"/>
  <c r="L6" i="56" s="1"/>
  <c r="L19" i="56" s="1"/>
  <c r="L26" i="56" s="1"/>
  <c r="L33" i="56" s="1"/>
  <c r="G9" i="57"/>
  <c r="G22" i="53"/>
  <c r="G10" i="56"/>
  <c r="V10" i="56"/>
  <c r="T10" i="56"/>
  <c r="H10" i="56"/>
  <c r="X10" i="56"/>
  <c r="K10" i="56"/>
  <c r="L10" i="56"/>
  <c r="Y10" i="56"/>
  <c r="J10" i="56"/>
  <c r="U9" i="55"/>
  <c r="M9" i="55"/>
  <c r="O9" i="55"/>
  <c r="X9" i="55"/>
  <c r="J9" i="55"/>
  <c r="Y9" i="55"/>
  <c r="S9" i="55"/>
  <c r="W9" i="55"/>
  <c r="H9" i="55"/>
  <c r="R9" i="55"/>
  <c r="N9" i="55"/>
  <c r="M10" i="56"/>
  <c r="N10" i="56"/>
  <c r="P10" i="56"/>
  <c r="I10" i="56"/>
  <c r="U10" i="56"/>
  <c r="W10" i="56"/>
  <c r="R10" i="56"/>
  <c r="Q10" i="56"/>
  <c r="S10" i="56"/>
  <c r="O10" i="56"/>
  <c r="I9" i="58"/>
  <c r="T9" i="55"/>
  <c r="P9" i="55"/>
  <c r="I9" i="55"/>
  <c r="Q9" i="55"/>
  <c r="L9" i="55"/>
  <c r="K9" i="55"/>
  <c r="V9" i="55"/>
  <c r="K8" i="56"/>
  <c r="G13" i="53"/>
  <c r="G21" i="53"/>
  <c r="H8" i="57"/>
  <c r="G17" i="53"/>
  <c r="O12" i="56"/>
  <c r="X8" i="55"/>
  <c r="G10" i="53"/>
  <c r="G9" i="56"/>
  <c r="G14" i="53"/>
  <c r="H13" i="56"/>
  <c r="G18" i="53"/>
  <c r="G9" i="55"/>
  <c r="I5" i="58"/>
  <c r="F11" i="56"/>
  <c r="D11" i="56" s="1"/>
  <c r="G16" i="53"/>
  <c r="G20" i="53"/>
  <c r="F7" i="57"/>
  <c r="D7" i="57" s="1"/>
  <c r="F7" i="56"/>
  <c r="F6" i="56" s="1"/>
  <c r="G12" i="53"/>
  <c r="F9" i="55"/>
  <c r="D9" i="55" s="1"/>
  <c r="G11" i="53"/>
  <c r="F10" i="56"/>
  <c r="D10" i="56" s="1"/>
  <c r="G15" i="53"/>
  <c r="H17" i="53"/>
  <c r="H13" i="53"/>
  <c r="H21" i="53"/>
  <c r="H19" i="53"/>
  <c r="H18" i="53"/>
  <c r="H22" i="53"/>
  <c r="H10" i="53"/>
  <c r="H14" i="53"/>
  <c r="H16" i="53"/>
  <c r="H12" i="53"/>
  <c r="H20" i="53"/>
  <c r="H11" i="53"/>
  <c r="H15" i="53"/>
  <c r="O17" i="53"/>
  <c r="O13" i="53"/>
  <c r="O19" i="53"/>
  <c r="O18" i="53"/>
  <c r="O14" i="53"/>
  <c r="O21" i="53"/>
  <c r="O22" i="53"/>
  <c r="O10" i="53"/>
  <c r="O20" i="53"/>
  <c r="O16" i="53"/>
  <c r="O12" i="53"/>
  <c r="O15" i="53"/>
  <c r="O11" i="53"/>
  <c r="S11" i="18"/>
  <c r="S26" i="18" s="1"/>
  <c r="F11" i="22"/>
  <c r="F26" i="22" s="1"/>
  <c r="K16" i="22"/>
  <c r="E16" i="21"/>
  <c r="K11" i="21"/>
  <c r="K26" i="21" s="1"/>
  <c r="R16" i="19"/>
  <c r="BK12" i="19"/>
  <c r="Q27" i="18"/>
  <c r="H39" i="55"/>
  <c r="H38" i="55"/>
  <c r="V39" i="55"/>
  <c r="V38" i="55" s="1"/>
  <c r="S39" i="55"/>
  <c r="S38" i="55" s="1"/>
  <c r="Q39" i="55"/>
  <c r="Q38" i="55" s="1"/>
  <c r="K39" i="55"/>
  <c r="K38" i="55" s="1"/>
  <c r="T39" i="55"/>
  <c r="T38" i="55" s="1"/>
  <c r="R39" i="55"/>
  <c r="R38" i="55" s="1"/>
  <c r="P39" i="55"/>
  <c r="P38" i="55" s="1"/>
  <c r="O39" i="55"/>
  <c r="O38" i="55" s="1"/>
  <c r="M39" i="55"/>
  <c r="M38" i="55"/>
  <c r="J39" i="55"/>
  <c r="J38" i="55" s="1"/>
  <c r="W39" i="55"/>
  <c r="W38" i="55" s="1"/>
  <c r="J3" i="58"/>
  <c r="J17" i="58" s="1"/>
  <c r="E3" i="58"/>
  <c r="E17" i="58"/>
  <c r="U39" i="55"/>
  <c r="U38" i="55" s="1"/>
  <c r="AE21" i="20"/>
  <c r="AJ21" i="20" s="1"/>
  <c r="AY21" i="23" s="1"/>
  <c r="T22" i="18"/>
  <c r="T25" i="18" s="1"/>
  <c r="P16" i="19"/>
  <c r="D11" i="22"/>
  <c r="D26" i="22" s="1"/>
  <c r="B7" i="31"/>
  <c r="L39" i="55"/>
  <c r="L38" i="55" s="1"/>
  <c r="N39" i="55"/>
  <c r="N38" i="55" s="1"/>
  <c r="I39" i="55"/>
  <c r="I38" i="55" s="1"/>
  <c r="Y39" i="55"/>
  <c r="Y38" i="55" s="1"/>
  <c r="F39" i="55"/>
  <c r="D39" i="55" s="1"/>
  <c r="X39" i="55"/>
  <c r="X38" i="55" s="1"/>
  <c r="F3" i="58"/>
  <c r="F17" i="58" s="1"/>
  <c r="H7" i="55"/>
  <c r="H6" i="55" s="1"/>
  <c r="H14" i="55" s="1"/>
  <c r="H21" i="55" s="1"/>
  <c r="I3" i="58"/>
  <c r="I17" i="58" s="1"/>
  <c r="F7" i="55"/>
  <c r="D7" i="55" s="1"/>
  <c r="I7" i="55"/>
  <c r="I6" i="55" s="1"/>
  <c r="I14" i="55" s="1"/>
  <c r="I21" i="55" s="1"/>
  <c r="G7" i="55"/>
  <c r="G6" i="55" s="1"/>
  <c r="J7" i="55"/>
  <c r="J6" i="55" s="1"/>
  <c r="J14" i="55" s="1"/>
  <c r="J21" i="55" s="1"/>
  <c r="K7" i="55"/>
  <c r="K6" i="55" s="1"/>
  <c r="K14" i="55" s="1"/>
  <c r="L7" i="55"/>
  <c r="L6" i="55" s="1"/>
  <c r="L14" i="55"/>
  <c r="L21" i="55" s="1"/>
  <c r="M7" i="55"/>
  <c r="M6" i="55" s="1"/>
  <c r="M14" i="55" s="1"/>
  <c r="M21" i="55" s="1"/>
  <c r="O7" i="55"/>
  <c r="O6" i="55" s="1"/>
  <c r="N7" i="55"/>
  <c r="N6" i="55" s="1"/>
  <c r="N14" i="55" s="1"/>
  <c r="N21" i="55" s="1"/>
  <c r="N28" i="55" s="1"/>
  <c r="P7" i="55"/>
  <c r="P6" i="55" s="1"/>
  <c r="P14" i="55" s="1"/>
  <c r="P21" i="55" s="1"/>
  <c r="P28" i="55" s="1"/>
  <c r="Q7" i="55"/>
  <c r="Q6" i="55" s="1"/>
  <c r="Q14" i="55" s="1"/>
  <c r="H25" i="53"/>
  <c r="R7" i="55"/>
  <c r="R6" i="55" s="1"/>
  <c r="R14" i="55" s="1"/>
  <c r="R21" i="55" s="1"/>
  <c r="R28" i="55" s="1"/>
  <c r="S7" i="55"/>
  <c r="S6" i="55" s="1"/>
  <c r="S14" i="55" s="1"/>
  <c r="S21" i="55" s="1"/>
  <c r="S28" i="55" s="1"/>
  <c r="T7" i="55"/>
  <c r="T6" i="55" s="1"/>
  <c r="T14" i="55" s="1"/>
  <c r="T21" i="55" s="1"/>
  <c r="T28" i="55" s="1"/>
  <c r="U7" i="55"/>
  <c r="U6" i="55" s="1"/>
  <c r="U14" i="55" s="1"/>
  <c r="V7" i="55"/>
  <c r="V6" i="55" s="1"/>
  <c r="V14" i="55" s="1"/>
  <c r="V21" i="55" s="1"/>
  <c r="V28" i="55"/>
  <c r="W7" i="55"/>
  <c r="W6" i="55" s="1"/>
  <c r="W14" i="55" s="1"/>
  <c r="W21" i="55" s="1"/>
  <c r="W28" i="55" s="1"/>
  <c r="X7" i="55"/>
  <c r="X6" i="55" s="1"/>
  <c r="X14" i="55" s="1"/>
  <c r="X21" i="55" s="1"/>
  <c r="X28" i="55" s="1"/>
  <c r="H3" i="58"/>
  <c r="H17" i="58" s="1"/>
  <c r="H18" i="58" s="1"/>
  <c r="I25" i="53"/>
  <c r="Y7" i="55"/>
  <c r="Y6" i="55"/>
  <c r="Y14" i="55" s="1"/>
  <c r="Y21" i="55" s="1"/>
  <c r="Y28" i="55" s="1"/>
  <c r="G9" i="53"/>
  <c r="G23" i="53" s="1"/>
  <c r="G25" i="53" s="1"/>
  <c r="H9" i="53"/>
  <c r="H23" i="53" s="1"/>
  <c r="O9" i="53"/>
  <c r="O23" i="53" s="1"/>
  <c r="K16" i="20"/>
  <c r="AJ12" i="21"/>
  <c r="BD12" i="23" s="1"/>
  <c r="G22" i="21"/>
  <c r="G25" i="21" s="1"/>
  <c r="G22" i="18"/>
  <c r="E34" i="56"/>
  <c r="E35" i="56" s="1"/>
  <c r="I25" i="19"/>
  <c r="BH25" i="19" s="1"/>
  <c r="Q21" i="21"/>
  <c r="L12" i="58"/>
  <c r="K21" i="19"/>
  <c r="I5" i="55"/>
  <c r="J5" i="55" s="1"/>
  <c r="K5" i="55" s="1"/>
  <c r="H35" i="57"/>
  <c r="I5" i="57"/>
  <c r="J5" i="57" s="1"/>
  <c r="E29" i="57"/>
  <c r="E30" i="57"/>
  <c r="AV26" i="22"/>
  <c r="AV27" i="22" s="1"/>
  <c r="AV26" i="20"/>
  <c r="AV27" i="20" s="1"/>
  <c r="BF26" i="19"/>
  <c r="BF27" i="19" s="1"/>
  <c r="J35" i="55"/>
  <c r="BK27" i="20"/>
  <c r="G16" i="22"/>
  <c r="G25" i="18"/>
  <c r="L28" i="57"/>
  <c r="G16" i="21"/>
  <c r="I21" i="57"/>
  <c r="I28" i="57"/>
  <c r="AS16" i="18" l="1"/>
  <c r="AS21" i="21"/>
  <c r="I35" i="55"/>
  <c r="AO26" i="19"/>
  <c r="BG26" i="19"/>
  <c r="BG27" i="19" s="1"/>
  <c r="H16" i="20"/>
  <c r="BI11" i="18"/>
  <c r="T18" i="19"/>
  <c r="U18" i="19" s="1"/>
  <c r="L3" i="58"/>
  <c r="L17" i="58" s="1"/>
  <c r="L19" i="58" s="1"/>
  <c r="G14" i="55"/>
  <c r="O14" i="55"/>
  <c r="O21" i="55" s="1"/>
  <c r="AE11" i="22"/>
  <c r="AJ11" i="22" s="1"/>
  <c r="BI11" i="23" s="1"/>
  <c r="M19" i="56"/>
  <c r="L10" i="58"/>
  <c r="BI8" i="22"/>
  <c r="R33" i="18"/>
  <c r="AO26" i="20"/>
  <c r="AO27" i="20" s="1"/>
  <c r="AW26" i="20"/>
  <c r="G17" i="20"/>
  <c r="G21" i="20" s="1"/>
  <c r="T17" i="18"/>
  <c r="T21" i="18" s="1"/>
  <c r="L5" i="58"/>
  <c r="D39" i="57"/>
  <c r="BH14" i="21"/>
  <c r="BH18" i="21"/>
  <c r="AQ26" i="18"/>
  <c r="AQ27" i="18" s="1"/>
  <c r="BG26" i="18"/>
  <c r="BG27" i="18" s="1"/>
  <c r="K11" i="22"/>
  <c r="K26" i="22" s="1"/>
  <c r="I11" i="22"/>
  <c r="I26" i="22" s="1"/>
  <c r="N26" i="22" s="1"/>
  <c r="AS19" i="21"/>
  <c r="AS13" i="21"/>
  <c r="AS16" i="21" s="1"/>
  <c r="AR21" i="20"/>
  <c r="AR11" i="20"/>
  <c r="I21" i="18"/>
  <c r="BH21" i="18" s="1"/>
  <c r="V24" i="58"/>
  <c r="D18" i="56"/>
  <c r="J21" i="19"/>
  <c r="D13" i="55"/>
  <c r="E27" i="19"/>
  <c r="AJ22" i="18"/>
  <c r="AO22" i="23" s="1"/>
  <c r="BI13" i="18"/>
  <c r="BI17" i="18"/>
  <c r="AW11" i="18"/>
  <c r="AN26" i="21"/>
  <c r="AN27" i="21" s="1"/>
  <c r="AW11" i="19"/>
  <c r="T15" i="21"/>
  <c r="U15" i="21" s="1"/>
  <c r="AE26" i="21"/>
  <c r="AE27" i="21" s="1"/>
  <c r="BH22" i="19"/>
  <c r="T19" i="22"/>
  <c r="I30" i="53"/>
  <c r="BH14" i="19"/>
  <c r="AW25" i="18"/>
  <c r="AS12" i="22"/>
  <c r="AS16" i="22" s="1"/>
  <c r="AW11" i="22"/>
  <c r="AW25" i="21"/>
  <c r="R27" i="18"/>
  <c r="T24" i="18"/>
  <c r="U24" i="18" s="1"/>
  <c r="BL24" i="18" s="1"/>
  <c r="T15" i="18"/>
  <c r="U15" i="18" s="1"/>
  <c r="Q27" i="22"/>
  <c r="T22" i="22"/>
  <c r="D13" i="57"/>
  <c r="AN26" i="18"/>
  <c r="AN27" i="18" s="1"/>
  <c r="AP26" i="20"/>
  <c r="AP27" i="20" s="1"/>
  <c r="N27" i="18"/>
  <c r="S14" i="57"/>
  <c r="S21" i="57" s="1"/>
  <c r="S28" i="57" s="1"/>
  <c r="K14" i="57"/>
  <c r="K21" i="57" s="1"/>
  <c r="AN26" i="22"/>
  <c r="AN27" i="22" s="1"/>
  <c r="AP26" i="22"/>
  <c r="AU26" i="20"/>
  <c r="AU27" i="20" s="1"/>
  <c r="I27" i="18"/>
  <c r="AR21" i="22"/>
  <c r="AR21" i="19"/>
  <c r="BF26" i="18"/>
  <c r="BF27" i="18" s="1"/>
  <c r="AE25" i="20"/>
  <c r="AJ25" i="20" s="1"/>
  <c r="AY25" i="23" s="1"/>
  <c r="BH23" i="19"/>
  <c r="H25" i="19"/>
  <c r="G8" i="21"/>
  <c r="G11" i="21" s="1"/>
  <c r="G26" i="21" s="1"/>
  <c r="BH12" i="22"/>
  <c r="BH27" i="22" s="1"/>
  <c r="H16" i="22"/>
  <c r="H21" i="22"/>
  <c r="P24" i="58"/>
  <c r="AE16" i="19"/>
  <c r="AJ16" i="19" s="1"/>
  <c r="AT16" i="23" s="1"/>
  <c r="T23" i="21"/>
  <c r="U23" i="21" s="1"/>
  <c r="V23" i="21" s="1"/>
  <c r="G27" i="57"/>
  <c r="H27" i="57" s="1"/>
  <c r="F38" i="55"/>
  <c r="D38" i="55" s="1"/>
  <c r="T12" i="18"/>
  <c r="T16" i="18" s="1"/>
  <c r="E25" i="19"/>
  <c r="BI23" i="21"/>
  <c r="BH23" i="21"/>
  <c r="L27" i="21"/>
  <c r="I30" i="56"/>
  <c r="J32" i="56" s="1"/>
  <c r="T18" i="21"/>
  <c r="U18" i="21" s="1"/>
  <c r="BI18" i="20"/>
  <c r="T18" i="20"/>
  <c r="U18" i="20" s="1"/>
  <c r="V18" i="20" s="1"/>
  <c r="G8" i="20"/>
  <c r="G11" i="20" s="1"/>
  <c r="G26" i="20" s="1"/>
  <c r="E11" i="20"/>
  <c r="E26" i="20" s="1"/>
  <c r="I11" i="21"/>
  <c r="BI8" i="21"/>
  <c r="BH8" i="21"/>
  <c r="AJ17" i="22"/>
  <c r="BI17" i="23" s="1"/>
  <c r="AE21" i="22"/>
  <c r="AJ21" i="22" s="1"/>
  <c r="BI21" i="23" s="1"/>
  <c r="D7" i="56"/>
  <c r="BK27" i="18"/>
  <c r="AJ17" i="19"/>
  <c r="AT17" i="23" s="1"/>
  <c r="AE21" i="19"/>
  <c r="AJ21" i="19" s="1"/>
  <c r="AT21" i="23" s="1"/>
  <c r="T19" i="20"/>
  <c r="U19" i="20" s="1"/>
  <c r="T15" i="20"/>
  <c r="U15" i="20" s="1"/>
  <c r="V15" i="20" s="1"/>
  <c r="T10" i="20"/>
  <c r="U10" i="20" s="1"/>
  <c r="BH9" i="20"/>
  <c r="BI9" i="20"/>
  <c r="L27" i="20"/>
  <c r="R33" i="21"/>
  <c r="BH14" i="22"/>
  <c r="BI14" i="22"/>
  <c r="E16" i="19"/>
  <c r="F11" i="20"/>
  <c r="F26" i="20" s="1"/>
  <c r="F27" i="20"/>
  <c r="BD8" i="19"/>
  <c r="L4" i="58"/>
  <c r="P27" i="20"/>
  <c r="N21" i="18"/>
  <c r="BI21" i="18"/>
  <c r="I25" i="57"/>
  <c r="J26" i="57" s="1"/>
  <c r="Q27" i="21"/>
  <c r="F6" i="57"/>
  <c r="D6" i="57" s="1"/>
  <c r="G29" i="53" s="1"/>
  <c r="BK17" i="20"/>
  <c r="BK21" i="20" s="1"/>
  <c r="AJ11" i="20"/>
  <c r="AY11" i="23" s="1"/>
  <c r="AE26" i="20"/>
  <c r="AJ26" i="20" s="1"/>
  <c r="BH15" i="21"/>
  <c r="BI15" i="21"/>
  <c r="J27" i="21"/>
  <c r="BI25" i="21"/>
  <c r="BH10" i="18"/>
  <c r="T19" i="18"/>
  <c r="U19" i="18" s="1"/>
  <c r="V19" i="18" s="1"/>
  <c r="I27" i="22"/>
  <c r="L14" i="58"/>
  <c r="L22" i="57"/>
  <c r="L11" i="58"/>
  <c r="AJ8" i="21"/>
  <c r="BD8" i="21" s="1"/>
  <c r="BH10" i="22"/>
  <c r="O27" i="19"/>
  <c r="T13" i="18"/>
  <c r="U13" i="18" s="1"/>
  <c r="BL13" i="18" s="1"/>
  <c r="T10" i="18"/>
  <c r="L27" i="18"/>
  <c r="H21" i="20"/>
  <c r="M27" i="22"/>
  <c r="AE21" i="18"/>
  <c r="AJ21" i="18" s="1"/>
  <c r="AO21" i="23" s="1"/>
  <c r="L8" i="58"/>
  <c r="T14" i="19"/>
  <c r="U14" i="19" s="1"/>
  <c r="V14" i="19" s="1"/>
  <c r="O27" i="20"/>
  <c r="J18" i="58"/>
  <c r="T13" i="22"/>
  <c r="S27" i="18"/>
  <c r="AJ22" i="19"/>
  <c r="AT22" i="23" s="1"/>
  <c r="BH8" i="18"/>
  <c r="I16" i="22"/>
  <c r="BH16" i="22" s="1"/>
  <c r="BI21" i="21"/>
  <c r="I16" i="21"/>
  <c r="BL15" i="20"/>
  <c r="W15" i="20"/>
  <c r="X15" i="20" s="1"/>
  <c r="Y15" i="20" s="1"/>
  <c r="V15" i="21"/>
  <c r="BL15" i="21"/>
  <c r="W15" i="21"/>
  <c r="X15" i="21" s="1"/>
  <c r="Y15" i="21" s="1"/>
  <c r="M28" i="55"/>
  <c r="M25" i="55"/>
  <c r="G12" i="20"/>
  <c r="G16" i="20" s="1"/>
  <c r="E16" i="20"/>
  <c r="G8" i="22"/>
  <c r="E11" i="22"/>
  <c r="E26" i="22" s="1"/>
  <c r="K21" i="22"/>
  <c r="BK17" i="22"/>
  <c r="BK21" i="22" s="1"/>
  <c r="F11" i="18"/>
  <c r="F27" i="18"/>
  <c r="T17" i="22"/>
  <c r="T21" i="22" s="1"/>
  <c r="T18" i="22"/>
  <c r="U18" i="22" s="1"/>
  <c r="BH15" i="19"/>
  <c r="T15" i="19"/>
  <c r="U15" i="19" s="1"/>
  <c r="BL15" i="19" s="1"/>
  <c r="BI15" i="19"/>
  <c r="BK23" i="20"/>
  <c r="T23" i="20"/>
  <c r="U23" i="20" s="1"/>
  <c r="I21" i="22"/>
  <c r="BH17" i="22"/>
  <c r="BI18" i="22"/>
  <c r="BH18" i="22"/>
  <c r="AE27" i="20"/>
  <c r="T15" i="22"/>
  <c r="U15" i="22" s="1"/>
  <c r="BL15" i="22" s="1"/>
  <c r="BH24" i="20"/>
  <c r="T24" i="20"/>
  <c r="U24" i="20" s="1"/>
  <c r="W24" i="20" s="1"/>
  <c r="X24" i="20" s="1"/>
  <c r="Y24" i="20" s="1"/>
  <c r="J27" i="22"/>
  <c r="BH23" i="22"/>
  <c r="T23" i="22"/>
  <c r="U23" i="22" s="1"/>
  <c r="V23" i="22" s="1"/>
  <c r="BI23" i="22"/>
  <c r="H28" i="57"/>
  <c r="J24" i="55"/>
  <c r="J28" i="55"/>
  <c r="T12" i="22"/>
  <c r="U12" i="22" s="1"/>
  <c r="T17" i="21"/>
  <c r="T12" i="19"/>
  <c r="BI24" i="18"/>
  <c r="BH24" i="18"/>
  <c r="K25" i="21"/>
  <c r="BK22" i="21"/>
  <c r="BK25" i="21" s="1"/>
  <c r="BH13" i="21"/>
  <c r="BI13" i="21"/>
  <c r="T10" i="22"/>
  <c r="U10" i="22" s="1"/>
  <c r="BL10" i="22" s="1"/>
  <c r="S27" i="22"/>
  <c r="J34" i="56"/>
  <c r="J35" i="56" s="1"/>
  <c r="J20" i="56" s="1"/>
  <c r="J21" i="56" s="1"/>
  <c r="AE26" i="19"/>
  <c r="E27" i="18"/>
  <c r="N25" i="19"/>
  <c r="BI25" i="19"/>
  <c r="T8" i="21"/>
  <c r="T11" i="21" s="1"/>
  <c r="T26" i="21" s="1"/>
  <c r="T22" i="21"/>
  <c r="T19" i="19"/>
  <c r="U19" i="19" s="1"/>
  <c r="R27" i="21"/>
  <c r="P27" i="18"/>
  <c r="P11" i="18"/>
  <c r="P26" i="18" s="1"/>
  <c r="D11" i="20"/>
  <c r="D27" i="20"/>
  <c r="N27" i="21"/>
  <c r="P27" i="21"/>
  <c r="BI23" i="18"/>
  <c r="BH23" i="18"/>
  <c r="T23" i="18"/>
  <c r="U23" i="18" s="1"/>
  <c r="BL23" i="18" s="1"/>
  <c r="F11" i="19"/>
  <c r="F27" i="19"/>
  <c r="BI24" i="21"/>
  <c r="BH24" i="21"/>
  <c r="T24" i="21"/>
  <c r="U24" i="21" s="1"/>
  <c r="BK16" i="19"/>
  <c r="BK27" i="19"/>
  <c r="T9" i="22"/>
  <c r="U9" i="22" s="1"/>
  <c r="BL9" i="22" s="1"/>
  <c r="T14" i="22"/>
  <c r="U14" i="22" s="1"/>
  <c r="BL14" i="22" s="1"/>
  <c r="I26" i="19"/>
  <c r="N26" i="19" s="1"/>
  <c r="BI11" i="19"/>
  <c r="BH11" i="19"/>
  <c r="BH26" i="19" s="1"/>
  <c r="G8" i="18"/>
  <c r="E27" i="22"/>
  <c r="Q11" i="22"/>
  <c r="Q26" i="22" s="1"/>
  <c r="BI25" i="20"/>
  <c r="T13" i="21"/>
  <c r="N25" i="20"/>
  <c r="BI24" i="20"/>
  <c r="BH8" i="19"/>
  <c r="J16" i="22"/>
  <c r="E21" i="21"/>
  <c r="M27" i="21"/>
  <c r="O27" i="21"/>
  <c r="BH14" i="18"/>
  <c r="T14" i="18"/>
  <c r="U14" i="18" s="1"/>
  <c r="V14" i="18" s="1"/>
  <c r="BI14" i="18"/>
  <c r="BH22" i="20"/>
  <c r="BI22" i="20"/>
  <c r="T22" i="20"/>
  <c r="T25" i="20" s="1"/>
  <c r="BH13" i="20"/>
  <c r="BI13" i="20"/>
  <c r="AE25" i="21"/>
  <c r="AJ25" i="21" s="1"/>
  <c r="BD25" i="23" s="1"/>
  <c r="AJ22" i="21"/>
  <c r="BD22" i="23" s="1"/>
  <c r="I11" i="20"/>
  <c r="I27" i="20"/>
  <c r="BK22" i="22"/>
  <c r="BK25" i="22" s="1"/>
  <c r="K25" i="22"/>
  <c r="K27" i="22"/>
  <c r="L22" i="55"/>
  <c r="M26" i="55" s="1"/>
  <c r="L28" i="55"/>
  <c r="M28" i="57"/>
  <c r="M25" i="57"/>
  <c r="BH20" i="22"/>
  <c r="T20" i="22"/>
  <c r="U20" i="22" s="1"/>
  <c r="W20" i="22" s="1"/>
  <c r="AJ22" i="22"/>
  <c r="BI22" i="23" s="1"/>
  <c r="AE25" i="22"/>
  <c r="AJ25" i="22" s="1"/>
  <c r="BI25" i="23" s="1"/>
  <c r="BH24" i="22"/>
  <c r="T24" i="22"/>
  <c r="U24" i="22" s="1"/>
  <c r="BL24" i="22" s="1"/>
  <c r="F19" i="56"/>
  <c r="D6" i="56"/>
  <c r="G28" i="53" s="1"/>
  <c r="U19" i="22"/>
  <c r="I25" i="22"/>
  <c r="BH25" i="22" s="1"/>
  <c r="BH22" i="22"/>
  <c r="T23" i="19"/>
  <c r="U23" i="19" s="1"/>
  <c r="BI22" i="22"/>
  <c r="D27" i="19"/>
  <c r="R27" i="19"/>
  <c r="R11" i="19"/>
  <c r="R26" i="19" s="1"/>
  <c r="R33" i="19" s="1"/>
  <c r="S33" i="19" s="1"/>
  <c r="J33" i="56"/>
  <c r="M24" i="57"/>
  <c r="BK22" i="19"/>
  <c r="BK25" i="19" s="1"/>
  <c r="P27" i="19"/>
  <c r="BH8" i="20"/>
  <c r="BH20" i="20"/>
  <c r="N27" i="20"/>
  <c r="T8" i="18"/>
  <c r="T11" i="18" s="1"/>
  <c r="T26" i="18" s="1"/>
  <c r="T10" i="21"/>
  <c r="U10" i="21" s="1"/>
  <c r="V10" i="21" s="1"/>
  <c r="N27" i="22"/>
  <c r="BI20" i="18"/>
  <c r="T20" i="18"/>
  <c r="U20" i="18" s="1"/>
  <c r="V20" i="18" s="1"/>
  <c r="BH10" i="19"/>
  <c r="T10" i="19"/>
  <c r="BI10" i="19"/>
  <c r="T19" i="21"/>
  <c r="U19" i="21" s="1"/>
  <c r="W19" i="21" s="1"/>
  <c r="AJ12" i="22"/>
  <c r="BI12" i="23" s="1"/>
  <c r="AE16" i="22"/>
  <c r="AJ16" i="22" s="1"/>
  <c r="BI16" i="23" s="1"/>
  <c r="L7" i="58"/>
  <c r="BH12" i="19"/>
  <c r="BH27" i="19" s="1"/>
  <c r="M27" i="19"/>
  <c r="D16" i="19"/>
  <c r="H16" i="19" s="1"/>
  <c r="BI13" i="22"/>
  <c r="BI20" i="19"/>
  <c r="AJ17" i="21"/>
  <c r="BD17" i="23" s="1"/>
  <c r="S27" i="21"/>
  <c r="I27" i="21"/>
  <c r="U13" i="22"/>
  <c r="AJ8" i="20"/>
  <c r="T20" i="19"/>
  <c r="U20" i="19" s="1"/>
  <c r="BL20" i="19" s="1"/>
  <c r="E11" i="19"/>
  <c r="E26" i="19" s="1"/>
  <c r="N27" i="19"/>
  <c r="O27" i="22"/>
  <c r="BH22" i="18"/>
  <c r="I25" i="18"/>
  <c r="BI22" i="18"/>
  <c r="U10" i="19"/>
  <c r="BL10" i="19" s="1"/>
  <c r="T17" i="20"/>
  <c r="T21" i="20" s="1"/>
  <c r="M27" i="18"/>
  <c r="J27" i="18"/>
  <c r="J19" i="58"/>
  <c r="U22" i="18"/>
  <c r="T18" i="18"/>
  <c r="U18" i="18" s="1"/>
  <c r="L13" i="58"/>
  <c r="BH18" i="18"/>
  <c r="D27" i="18"/>
  <c r="D21" i="18"/>
  <c r="H21" i="18" s="1"/>
  <c r="BK8" i="19"/>
  <c r="BK11" i="19" s="1"/>
  <c r="BK26" i="19" s="1"/>
  <c r="K27" i="19"/>
  <c r="T14" i="21"/>
  <c r="U14" i="21" s="1"/>
  <c r="W14" i="21" s="1"/>
  <c r="F27" i="22"/>
  <c r="P27" i="22"/>
  <c r="T13" i="19"/>
  <c r="U13" i="19" s="1"/>
  <c r="BH22" i="21"/>
  <c r="BI22" i="21"/>
  <c r="L9" i="58"/>
  <c r="BD8" i="18"/>
  <c r="I26" i="18"/>
  <c r="N26" i="18" s="1"/>
  <c r="N11" i="18"/>
  <c r="BH11" i="18"/>
  <c r="BH26" i="18" s="1"/>
  <c r="BH20" i="21"/>
  <c r="T20" i="21"/>
  <c r="U20" i="21" s="1"/>
  <c r="T14" i="20"/>
  <c r="U14" i="20" s="1"/>
  <c r="T9" i="20"/>
  <c r="U9" i="20" s="1"/>
  <c r="L16" i="58"/>
  <c r="F15" i="58"/>
  <c r="L15" i="58"/>
  <c r="O28" i="55"/>
  <c r="L27" i="22"/>
  <c r="T8" i="22"/>
  <c r="L11" i="22"/>
  <c r="L26" i="22" s="1"/>
  <c r="S11" i="20"/>
  <c r="S26" i="20" s="1"/>
  <c r="S27" i="20"/>
  <c r="BK16" i="22"/>
  <c r="BK27" i="22"/>
  <c r="V24" i="22"/>
  <c r="K26" i="56"/>
  <c r="AC22" i="58"/>
  <c r="N24" i="58"/>
  <c r="G25" i="19"/>
  <c r="G27" i="19"/>
  <c r="BD8" i="22"/>
  <c r="BI8" i="23"/>
  <c r="AC23" i="58"/>
  <c r="L27" i="19"/>
  <c r="L11" i="19"/>
  <c r="L26" i="19" s="1"/>
  <c r="T8" i="19"/>
  <c r="Q16" i="20"/>
  <c r="Q27" i="20"/>
  <c r="T12" i="20"/>
  <c r="H5" i="56"/>
  <c r="G40" i="56"/>
  <c r="T24" i="58"/>
  <c r="U21" i="55"/>
  <c r="N21" i="57"/>
  <c r="D25" i="22"/>
  <c r="H25" i="22" s="1"/>
  <c r="D27" i="22"/>
  <c r="I21" i="19"/>
  <c r="BI17" i="19"/>
  <c r="I27" i="19"/>
  <c r="BH17" i="19"/>
  <c r="T17" i="19"/>
  <c r="BI9" i="21"/>
  <c r="BH9" i="21"/>
  <c r="T9" i="21"/>
  <c r="U9" i="21" s="1"/>
  <c r="AO27" i="19"/>
  <c r="BK13" i="20"/>
  <c r="T13" i="20"/>
  <c r="U13" i="20" s="1"/>
  <c r="K21" i="55"/>
  <c r="Q25" i="19"/>
  <c r="Q27" i="19"/>
  <c r="T22" i="19"/>
  <c r="T25" i="19" s="1"/>
  <c r="O28" i="57"/>
  <c r="AR16" i="19"/>
  <c r="AS12" i="19"/>
  <c r="F11" i="21"/>
  <c r="F27" i="21"/>
  <c r="Q21" i="55"/>
  <c r="L27" i="56"/>
  <c r="BH24" i="19"/>
  <c r="BI24" i="19"/>
  <c r="T24" i="19"/>
  <c r="U24" i="19" s="1"/>
  <c r="R27" i="20"/>
  <c r="T8" i="20"/>
  <c r="R11" i="20"/>
  <c r="R26" i="20" s="1"/>
  <c r="G13" i="21"/>
  <c r="E27" i="21"/>
  <c r="BK12" i="21"/>
  <c r="K16" i="21"/>
  <c r="K27" i="21"/>
  <c r="T12" i="21"/>
  <c r="V14" i="22"/>
  <c r="W14" i="22"/>
  <c r="X14" i="22"/>
  <c r="Y14" i="22" s="1"/>
  <c r="AK42" i="23"/>
  <c r="AK28" i="23"/>
  <c r="H33" i="56"/>
  <c r="H31" i="56"/>
  <c r="G21" i="55"/>
  <c r="H26" i="55"/>
  <c r="I27" i="55" s="1"/>
  <c r="H28" i="55"/>
  <c r="T25" i="22"/>
  <c r="U22" i="22"/>
  <c r="V19" i="21"/>
  <c r="L5" i="55"/>
  <c r="K35" i="55"/>
  <c r="H26" i="57"/>
  <c r="I28" i="55"/>
  <c r="I25" i="55"/>
  <c r="J27" i="55" s="1"/>
  <c r="I26" i="55"/>
  <c r="W14" i="18"/>
  <c r="X14" i="18" s="1"/>
  <c r="Y14" i="18" s="1"/>
  <c r="H11" i="22"/>
  <c r="H26" i="22" s="1"/>
  <c r="AR27" i="22"/>
  <c r="N25" i="22"/>
  <c r="AR16" i="20"/>
  <c r="J31" i="56"/>
  <c r="K5" i="57"/>
  <c r="J35" i="57"/>
  <c r="BL19" i="20"/>
  <c r="W19" i="20"/>
  <c r="X19" i="20" s="1"/>
  <c r="Y19" i="20" s="1"/>
  <c r="V19" i="20"/>
  <c r="I34" i="56"/>
  <c r="I35" i="56" s="1"/>
  <c r="I20" i="56" s="1"/>
  <c r="I21" i="56" s="1"/>
  <c r="F6" i="55"/>
  <c r="AL42" i="23"/>
  <c r="AL28" i="23"/>
  <c r="AS11" i="22"/>
  <c r="AS11" i="21"/>
  <c r="BL23" i="21"/>
  <c r="G26" i="56"/>
  <c r="J28" i="57"/>
  <c r="J24" i="57"/>
  <c r="M26" i="57"/>
  <c r="M22" i="57"/>
  <c r="M27" i="57"/>
  <c r="M29" i="57"/>
  <c r="M30" i="57" s="1"/>
  <c r="M15" i="57" s="1"/>
  <c r="M16" i="57" s="1"/>
  <c r="M23" i="57"/>
  <c r="M24" i="55"/>
  <c r="AS21" i="19"/>
  <c r="D21" i="21"/>
  <c r="H21" i="21" s="1"/>
  <c r="D27" i="21"/>
  <c r="U10" i="18"/>
  <c r="BK9" i="18"/>
  <c r="T9" i="18"/>
  <c r="U9" i="18" s="1"/>
  <c r="BK8" i="18"/>
  <c r="BK11" i="18" s="1"/>
  <c r="BK26" i="18" s="1"/>
  <c r="K27" i="18"/>
  <c r="K11" i="18"/>
  <c r="K26" i="18" s="1"/>
  <c r="BH9" i="19"/>
  <c r="BI9" i="19"/>
  <c r="T9" i="19"/>
  <c r="U9" i="19" s="1"/>
  <c r="BH15" i="20"/>
  <c r="BI15" i="20"/>
  <c r="G22" i="20"/>
  <c r="E25" i="20"/>
  <c r="E27" i="20"/>
  <c r="T20" i="20"/>
  <c r="U20" i="20" s="1"/>
  <c r="J27" i="20"/>
  <c r="U8" i="21"/>
  <c r="W20" i="19"/>
  <c r="X20" i="19" s="1"/>
  <c r="Y20" i="19" s="1"/>
  <c r="V20" i="19"/>
  <c r="M26" i="56"/>
  <c r="AO27" i="21"/>
  <c r="T16" i="22"/>
  <c r="V10" i="19"/>
  <c r="AS20" i="18"/>
  <c r="AS21" i="18" s="1"/>
  <c r="AS26" i="18" s="1"/>
  <c r="AS27" i="18" s="1"/>
  <c r="AR21" i="18"/>
  <c r="AS24" i="21"/>
  <c r="AS25" i="21" s="1"/>
  <c r="I35" i="57"/>
  <c r="AO26" i="18"/>
  <c r="AU26" i="21"/>
  <c r="AU27" i="21" s="1"/>
  <c r="AW11" i="21"/>
  <c r="AW26" i="21" s="1"/>
  <c r="AW27" i="21" s="1"/>
  <c r="AQ26" i="20"/>
  <c r="AW27" i="20"/>
  <c r="I16" i="18"/>
  <c r="BH12" i="18"/>
  <c r="BH27" i="18" s="1"/>
  <c r="BI12" i="18"/>
  <c r="G12" i="18"/>
  <c r="E16" i="18"/>
  <c r="N16" i="22"/>
  <c r="AS25" i="19"/>
  <c r="AE16" i="18"/>
  <c r="AJ16" i="18" s="1"/>
  <c r="AO16" i="23" s="1"/>
  <c r="AJ12" i="18"/>
  <c r="AO12" i="23" s="1"/>
  <c r="AS24" i="22"/>
  <c r="AS25" i="22" s="1"/>
  <c r="BF26" i="22"/>
  <c r="BF27" i="22" s="1"/>
  <c r="AS11" i="20"/>
  <c r="AW25" i="19"/>
  <c r="AW26" i="19" s="1"/>
  <c r="AW27" i="19" s="1"/>
  <c r="AU26" i="19"/>
  <c r="AU27" i="19" s="1"/>
  <c r="BH14" i="20"/>
  <c r="BI14" i="20"/>
  <c r="AP27" i="22"/>
  <c r="AS8" i="19"/>
  <c r="AS11" i="19" s="1"/>
  <c r="AR11" i="19"/>
  <c r="K27" i="20"/>
  <c r="AR11" i="22"/>
  <c r="R33" i="22"/>
  <c r="AW16" i="22"/>
  <c r="AW26" i="22" s="1"/>
  <c r="AW27" i="22" s="1"/>
  <c r="AU26" i="22"/>
  <c r="AU27" i="22" s="1"/>
  <c r="AP26" i="21"/>
  <c r="AP27" i="21" s="1"/>
  <c r="BH25" i="21"/>
  <c r="AS14" i="20"/>
  <c r="AN26" i="19"/>
  <c r="AN27" i="19" s="1"/>
  <c r="AP26" i="19"/>
  <c r="AP27" i="19" s="1"/>
  <c r="BK17" i="18"/>
  <c r="BK21" i="18" s="1"/>
  <c r="K21" i="18"/>
  <c r="AP26" i="18"/>
  <c r="AP27" i="18" s="1"/>
  <c r="AQ26" i="22"/>
  <c r="AQ27" i="22" s="1"/>
  <c r="BG26" i="22"/>
  <c r="BG27" i="22" s="1"/>
  <c r="R27" i="22"/>
  <c r="BI9" i="18"/>
  <c r="AR25" i="18"/>
  <c r="BH13" i="19"/>
  <c r="AS25" i="18"/>
  <c r="BH21" i="21"/>
  <c r="AN26" i="20"/>
  <c r="AN27" i="20" s="1"/>
  <c r="AV26" i="19"/>
  <c r="AV27" i="19" s="1"/>
  <c r="AE11" i="18"/>
  <c r="I16" i="19"/>
  <c r="I21" i="20"/>
  <c r="BI17" i="20"/>
  <c r="I16" i="20"/>
  <c r="BI12" i="20"/>
  <c r="K21" i="21"/>
  <c r="BK17" i="21"/>
  <c r="BK21" i="21" s="1"/>
  <c r="AR25" i="19"/>
  <c r="BG26" i="21"/>
  <c r="BG27" i="21" s="1"/>
  <c r="AS16" i="20"/>
  <c r="BH18" i="19"/>
  <c r="BI18" i="19"/>
  <c r="S27" i="19"/>
  <c r="K11" i="20"/>
  <c r="K26" i="20" s="1"/>
  <c r="AS18" i="20"/>
  <c r="AS21" i="20" s="1"/>
  <c r="AQ26" i="19"/>
  <c r="AQ27" i="19" s="1"/>
  <c r="BG26" i="20"/>
  <c r="BG27" i="20" s="1"/>
  <c r="J23" i="58"/>
  <c r="J24" i="58" s="1"/>
  <c r="J25" i="58" s="1"/>
  <c r="AJ27" i="20" l="1"/>
  <c r="AY27" i="23" s="1"/>
  <c r="AY26" i="23"/>
  <c r="BL18" i="19"/>
  <c r="W18" i="19"/>
  <c r="X18" i="19" s="1"/>
  <c r="Y18" i="19" s="1"/>
  <c r="V18" i="19"/>
  <c r="BL15" i="18"/>
  <c r="W15" i="18"/>
  <c r="X15" i="18" s="1"/>
  <c r="Y15" i="18" s="1"/>
  <c r="V15" i="18"/>
  <c r="F14" i="57"/>
  <c r="V20" i="22"/>
  <c r="U17" i="18"/>
  <c r="S33" i="21"/>
  <c r="W23" i="21"/>
  <c r="X23" i="21" s="1"/>
  <c r="Y23" i="21" s="1"/>
  <c r="AC23" i="21" s="1"/>
  <c r="BL14" i="18"/>
  <c r="V10" i="22"/>
  <c r="U17" i="20"/>
  <c r="W17" i="20" s="1"/>
  <c r="AJ26" i="21"/>
  <c r="AR27" i="19"/>
  <c r="AE26" i="22"/>
  <c r="AJ26" i="22" s="1"/>
  <c r="W14" i="19"/>
  <c r="X14" i="19" s="1"/>
  <c r="Y14" i="19" s="1"/>
  <c r="BL14" i="19"/>
  <c r="V24" i="18"/>
  <c r="J29" i="57"/>
  <c r="J30" i="57" s="1"/>
  <c r="J15" i="57" s="1"/>
  <c r="J16" i="57" s="1"/>
  <c r="J30" i="56"/>
  <c r="AW26" i="18"/>
  <c r="AW27" i="18" s="1"/>
  <c r="BI11" i="22"/>
  <c r="BH11" i="22"/>
  <c r="BH26" i="22" s="1"/>
  <c r="N11" i="22"/>
  <c r="W24" i="18"/>
  <c r="X24" i="18" s="1"/>
  <c r="Y24" i="18" s="1"/>
  <c r="BM24" i="18" s="1"/>
  <c r="W24" i="22"/>
  <c r="X24" i="22" s="1"/>
  <c r="Y24" i="22" s="1"/>
  <c r="AB24" i="22" s="1"/>
  <c r="J27" i="57"/>
  <c r="BD8" i="23"/>
  <c r="K23" i="57"/>
  <c r="K28" i="57"/>
  <c r="BI16" i="21"/>
  <c r="N16" i="21"/>
  <c r="BH16" i="21"/>
  <c r="J25" i="57"/>
  <c r="M22" i="55"/>
  <c r="N24" i="55" s="1"/>
  <c r="W13" i="18"/>
  <c r="X13" i="18" s="1"/>
  <c r="Y13" i="18" s="1"/>
  <c r="W19" i="18"/>
  <c r="X19" i="18" s="1"/>
  <c r="Y19" i="18" s="1"/>
  <c r="BL19" i="18"/>
  <c r="W18" i="20"/>
  <c r="X18" i="20" s="1"/>
  <c r="Y18" i="20" s="1"/>
  <c r="AC18" i="20" s="1"/>
  <c r="H29" i="57"/>
  <c r="H30" i="57" s="1"/>
  <c r="H15" i="57" s="1"/>
  <c r="H16" i="57" s="1"/>
  <c r="BL17" i="20"/>
  <c r="BL21" i="20" s="1"/>
  <c r="BI16" i="22"/>
  <c r="BL18" i="20"/>
  <c r="X17" i="20"/>
  <c r="Y17" i="20" s="1"/>
  <c r="V13" i="18"/>
  <c r="T27" i="21"/>
  <c r="W10" i="22"/>
  <c r="X10" i="22" s="1"/>
  <c r="Y10" i="22" s="1"/>
  <c r="Z10" i="22" s="1"/>
  <c r="M29" i="55"/>
  <c r="M30" i="55" s="1"/>
  <c r="M15" i="55" s="1"/>
  <c r="M16" i="55" s="1"/>
  <c r="M37" i="55" s="1"/>
  <c r="M36" i="55" s="1"/>
  <c r="N11" i="21"/>
  <c r="BH11" i="21"/>
  <c r="BH26" i="21" s="1"/>
  <c r="I26" i="21"/>
  <c r="N26" i="21" s="1"/>
  <c r="BI11" i="21"/>
  <c r="W24" i="21"/>
  <c r="X24" i="21" s="1"/>
  <c r="Y24" i="21" s="1"/>
  <c r="BL24" i="21"/>
  <c r="V24" i="21"/>
  <c r="AD15" i="21"/>
  <c r="AB15" i="21"/>
  <c r="BM15" i="21"/>
  <c r="AA15" i="21"/>
  <c r="AC15" i="21"/>
  <c r="Z15" i="21"/>
  <c r="BL9" i="20"/>
  <c r="W9" i="20"/>
  <c r="X9" i="20" s="1"/>
  <c r="Y9" i="20" s="1"/>
  <c r="V9" i="20"/>
  <c r="N25" i="18"/>
  <c r="BH25" i="18"/>
  <c r="BL18" i="21"/>
  <c r="W18" i="21"/>
  <c r="X18" i="21" s="1"/>
  <c r="Y18" i="21" s="1"/>
  <c r="V18" i="21"/>
  <c r="U8" i="18"/>
  <c r="G11" i="18"/>
  <c r="G26" i="18" s="1"/>
  <c r="S33" i="18" s="1"/>
  <c r="F26" i="19"/>
  <c r="H11" i="19"/>
  <c r="H26" i="19" s="1"/>
  <c r="W10" i="20"/>
  <c r="X10" i="20" s="1"/>
  <c r="Y10" i="20" s="1"/>
  <c r="V10" i="20"/>
  <c r="BL10" i="20"/>
  <c r="W10" i="21"/>
  <c r="X10" i="21" s="1"/>
  <c r="Y10" i="21" s="1"/>
  <c r="AD10" i="21" s="1"/>
  <c r="AE27" i="19"/>
  <c r="AJ26" i="19"/>
  <c r="BM14" i="19"/>
  <c r="Z14" i="19"/>
  <c r="AD14" i="19"/>
  <c r="AA14" i="19"/>
  <c r="BI25" i="18"/>
  <c r="AB14" i="19"/>
  <c r="AL14" i="19" s="1"/>
  <c r="AV14" i="23" s="1"/>
  <c r="AP52" i="23" s="1"/>
  <c r="BL14" i="21"/>
  <c r="BL10" i="21"/>
  <c r="BL20" i="22"/>
  <c r="BL14" i="20"/>
  <c r="V14" i="20"/>
  <c r="V17" i="20"/>
  <c r="U21" i="20"/>
  <c r="V14" i="21"/>
  <c r="V19" i="19"/>
  <c r="BL19" i="19"/>
  <c r="W19" i="19"/>
  <c r="X19" i="19" s="1"/>
  <c r="Y19" i="19" s="1"/>
  <c r="J54" i="56"/>
  <c r="J53" i="56" s="1"/>
  <c r="J42" i="56"/>
  <c r="J41" i="56" s="1"/>
  <c r="G11" i="22"/>
  <c r="G26" i="22" s="1"/>
  <c r="S33" i="22" s="1"/>
  <c r="G27" i="22"/>
  <c r="W23" i="22"/>
  <c r="X23" i="22" s="1"/>
  <c r="Y23" i="22" s="1"/>
  <c r="BM23" i="22" s="1"/>
  <c r="W20" i="18"/>
  <c r="W23" i="19"/>
  <c r="X23" i="19" s="1"/>
  <c r="Y23" i="19" s="1"/>
  <c r="R33" i="20"/>
  <c r="S33" i="20" s="1"/>
  <c r="X14" i="21"/>
  <c r="Y14" i="21" s="1"/>
  <c r="AD14" i="21" s="1"/>
  <c r="T25" i="21"/>
  <c r="U22" i="21"/>
  <c r="BL23" i="19"/>
  <c r="BL19" i="21"/>
  <c r="W9" i="22"/>
  <c r="X9" i="22" s="1"/>
  <c r="Y9" i="22" s="1"/>
  <c r="V19" i="22"/>
  <c r="BL19" i="22"/>
  <c r="W19" i="22"/>
  <c r="X19" i="22" s="1"/>
  <c r="Y19" i="22" s="1"/>
  <c r="U17" i="21"/>
  <c r="T21" i="21"/>
  <c r="M27" i="55"/>
  <c r="V15" i="22"/>
  <c r="BL20" i="18"/>
  <c r="T27" i="18"/>
  <c r="W15" i="19"/>
  <c r="X15" i="19" s="1"/>
  <c r="Y15" i="19" s="1"/>
  <c r="V23" i="19"/>
  <c r="V23" i="18"/>
  <c r="V9" i="22"/>
  <c r="W10" i="19"/>
  <c r="X10" i="19" s="1"/>
  <c r="Y10" i="19" s="1"/>
  <c r="AY8" i="23"/>
  <c r="BD8" i="20"/>
  <c r="BL24" i="20"/>
  <c r="V24" i="20"/>
  <c r="N21" i="22"/>
  <c r="BH21" i="22"/>
  <c r="BI21" i="22"/>
  <c r="M23" i="55"/>
  <c r="V18" i="18"/>
  <c r="W18" i="18"/>
  <c r="X18" i="18" s="1"/>
  <c r="Y18" i="18" s="1"/>
  <c r="BL18" i="18"/>
  <c r="D19" i="56"/>
  <c r="F26" i="56"/>
  <c r="X20" i="22"/>
  <c r="Y20" i="22" s="1"/>
  <c r="AA20" i="22" s="1"/>
  <c r="V22" i="18"/>
  <c r="BL22" i="18"/>
  <c r="BL25" i="18" s="1"/>
  <c r="W22" i="18"/>
  <c r="X22" i="18" s="1"/>
  <c r="Y22" i="18" s="1"/>
  <c r="U25" i="18"/>
  <c r="J44" i="57"/>
  <c r="J43" i="57" s="1"/>
  <c r="J37" i="57"/>
  <c r="J36" i="57" s="1"/>
  <c r="BI11" i="20"/>
  <c r="BH11" i="20"/>
  <c r="BH26" i="20" s="1"/>
  <c r="I26" i="20"/>
  <c r="N26" i="20" s="1"/>
  <c r="N11" i="20"/>
  <c r="AJ27" i="21"/>
  <c r="BD27" i="23" s="1"/>
  <c r="BD26" i="23"/>
  <c r="W14" i="20"/>
  <c r="X14" i="20" s="1"/>
  <c r="Y14" i="20" s="1"/>
  <c r="AA14" i="20" s="1"/>
  <c r="X20" i="18"/>
  <c r="Y20" i="18" s="1"/>
  <c r="AA20" i="18" s="1"/>
  <c r="AC14" i="19"/>
  <c r="V20" i="21"/>
  <c r="W20" i="21"/>
  <c r="X20" i="21" s="1"/>
  <c r="Y20" i="21" s="1"/>
  <c r="BL20" i="21"/>
  <c r="X19" i="21"/>
  <c r="Y19" i="21" s="1"/>
  <c r="AD19" i="21" s="1"/>
  <c r="U12" i="19"/>
  <c r="T16" i="19"/>
  <c r="V18" i="22"/>
  <c r="W18" i="22"/>
  <c r="X18" i="22"/>
  <c r="Y18" i="22" s="1"/>
  <c r="BL18" i="22"/>
  <c r="N26" i="55"/>
  <c r="N22" i="55"/>
  <c r="BL23" i="22"/>
  <c r="W15" i="22"/>
  <c r="X15" i="22" s="1"/>
  <c r="Y15" i="22" s="1"/>
  <c r="AD15" i="22" s="1"/>
  <c r="V13" i="19"/>
  <c r="BL13" i="19"/>
  <c r="W13" i="19"/>
  <c r="X13" i="19" s="1"/>
  <c r="Y13" i="19" s="1"/>
  <c r="BI25" i="22"/>
  <c r="V15" i="19"/>
  <c r="W23" i="18"/>
  <c r="X23" i="18" s="1"/>
  <c r="Y23" i="18" s="1"/>
  <c r="BM23" i="18" s="1"/>
  <c r="V13" i="22"/>
  <c r="BL13" i="22"/>
  <c r="W13" i="22"/>
  <c r="X13" i="22" s="1"/>
  <c r="Y13" i="22" s="1"/>
  <c r="H11" i="20"/>
  <c r="H26" i="20" s="1"/>
  <c r="D26" i="20"/>
  <c r="V23" i="20"/>
  <c r="W23" i="20"/>
  <c r="X23" i="20" s="1"/>
  <c r="Y23" i="20" s="1"/>
  <c r="BL23" i="20"/>
  <c r="F26" i="18"/>
  <c r="H11" i="18"/>
  <c r="H26" i="18" s="1"/>
  <c r="U17" i="22"/>
  <c r="BM10" i="22"/>
  <c r="AD10" i="22"/>
  <c r="AA10" i="22"/>
  <c r="AD24" i="18"/>
  <c r="AB24" i="18"/>
  <c r="AB14" i="20"/>
  <c r="N21" i="20"/>
  <c r="BI21" i="20"/>
  <c r="BH21" i="20"/>
  <c r="N16" i="18"/>
  <c r="BH16" i="18"/>
  <c r="BI16" i="18"/>
  <c r="AD23" i="22"/>
  <c r="F21" i="57"/>
  <c r="D14" i="57"/>
  <c r="V8" i="21"/>
  <c r="BL8" i="21"/>
  <c r="BL11" i="21" s="1"/>
  <c r="BL26" i="21" s="1"/>
  <c r="U11" i="21"/>
  <c r="W8" i="21"/>
  <c r="X8" i="21" s="1"/>
  <c r="V9" i="19"/>
  <c r="W9" i="19"/>
  <c r="X9" i="19"/>
  <c r="Y9" i="19" s="1"/>
  <c r="BL9" i="19"/>
  <c r="V10" i="18"/>
  <c r="BL10" i="18"/>
  <c r="W10" i="18"/>
  <c r="X10" i="18" s="1"/>
  <c r="Y10" i="18" s="1"/>
  <c r="F14" i="55"/>
  <c r="D6" i="55"/>
  <c r="G27" i="53" s="1"/>
  <c r="G30" i="53" s="1"/>
  <c r="I42" i="56"/>
  <c r="I41" i="56" s="1"/>
  <c r="I54" i="56"/>
  <c r="I53" i="56" s="1"/>
  <c r="Z20" i="18"/>
  <c r="I29" i="55"/>
  <c r="I30" i="55" s="1"/>
  <c r="I15" i="55" s="1"/>
  <c r="I16" i="55" s="1"/>
  <c r="I27" i="57"/>
  <c r="I26" i="57"/>
  <c r="I29" i="57"/>
  <c r="I30" i="57" s="1"/>
  <c r="I15" i="57" s="1"/>
  <c r="I16" i="57" s="1"/>
  <c r="AA17" i="20"/>
  <c r="BM17" i="20"/>
  <c r="BM21" i="20" s="1"/>
  <c r="AC17" i="20"/>
  <c r="AD17" i="20"/>
  <c r="Z17" i="20"/>
  <c r="AB17" i="20"/>
  <c r="K25" i="55"/>
  <c r="K28" i="55"/>
  <c r="K26" i="55"/>
  <c r="K23" i="55"/>
  <c r="K24" i="55"/>
  <c r="K27" i="55"/>
  <c r="K29" i="55"/>
  <c r="K30" i="55" s="1"/>
  <c r="K15" i="55" s="1"/>
  <c r="K16" i="55" s="1"/>
  <c r="BI21" i="19"/>
  <c r="N21" i="19"/>
  <c r="BH21" i="19"/>
  <c r="K28" i="56"/>
  <c r="K30" i="56"/>
  <c r="K34" i="56"/>
  <c r="K35" i="56" s="1"/>
  <c r="K20" i="56" s="1"/>
  <c r="K21" i="56" s="1"/>
  <c r="K32" i="56"/>
  <c r="K33" i="56"/>
  <c r="K29" i="56"/>
  <c r="K31" i="56"/>
  <c r="BH16" i="19"/>
  <c r="BI16" i="19"/>
  <c r="N16" i="19"/>
  <c r="J26" i="55"/>
  <c r="J29" i="55"/>
  <c r="J30" i="55" s="1"/>
  <c r="J15" i="55" s="1"/>
  <c r="J16" i="55" s="1"/>
  <c r="J25" i="55"/>
  <c r="G28" i="55"/>
  <c r="G27" i="55"/>
  <c r="T27" i="20"/>
  <c r="U8" i="20"/>
  <c r="T11" i="20"/>
  <c r="T26" i="20" s="1"/>
  <c r="AR26" i="19"/>
  <c r="I5" i="56"/>
  <c r="H40" i="56"/>
  <c r="T11" i="19"/>
  <c r="T26" i="19" s="1"/>
  <c r="U8" i="19"/>
  <c r="T27" i="19"/>
  <c r="U22" i="19"/>
  <c r="L5" i="57"/>
  <c r="K35" i="57"/>
  <c r="U13" i="21"/>
  <c r="G27" i="21"/>
  <c r="V20" i="20"/>
  <c r="W20" i="20"/>
  <c r="X20" i="20" s="1"/>
  <c r="Y20" i="20" s="1"/>
  <c r="BL20" i="20"/>
  <c r="K29" i="57"/>
  <c r="K30" i="57" s="1"/>
  <c r="K15" i="57" s="1"/>
  <c r="K16" i="57" s="1"/>
  <c r="K27" i="57"/>
  <c r="K24" i="57"/>
  <c r="K26" i="57"/>
  <c r="K25" i="57"/>
  <c r="Z24" i="20"/>
  <c r="AD24" i="20"/>
  <c r="BM24" i="20"/>
  <c r="AB24" i="20"/>
  <c r="AA24" i="20"/>
  <c r="AC24" i="20"/>
  <c r="N28" i="57"/>
  <c r="N29" i="57"/>
  <c r="N30" i="57" s="1"/>
  <c r="N15" i="57" s="1"/>
  <c r="N16" i="57" s="1"/>
  <c r="N27" i="57"/>
  <c r="N22" i="57"/>
  <c r="N24" i="57"/>
  <c r="N23" i="57"/>
  <c r="N25" i="57"/>
  <c r="N26" i="57"/>
  <c r="W24" i="19"/>
  <c r="X24" i="19" s="1"/>
  <c r="Y24" i="19" s="1"/>
  <c r="V24" i="19"/>
  <c r="BL24" i="19"/>
  <c r="AC24" i="22"/>
  <c r="AR26" i="21"/>
  <c r="BM15" i="22"/>
  <c r="Z15" i="22"/>
  <c r="G32" i="56"/>
  <c r="G33" i="56"/>
  <c r="AC19" i="20"/>
  <c r="AB19" i="20"/>
  <c r="BM19" i="20"/>
  <c r="AA19" i="20"/>
  <c r="AD19" i="20"/>
  <c r="Z19" i="20"/>
  <c r="L35" i="55"/>
  <c r="M5" i="55"/>
  <c r="AA14" i="22"/>
  <c r="AD14" i="22"/>
  <c r="Z14" i="22"/>
  <c r="BM14" i="22"/>
  <c r="AB14" i="22"/>
  <c r="AC14" i="22"/>
  <c r="AS16" i="19"/>
  <c r="AS26" i="19" s="1"/>
  <c r="AS27" i="19" s="1"/>
  <c r="U17" i="19"/>
  <c r="T21" i="19"/>
  <c r="U28" i="55"/>
  <c r="AA10" i="21"/>
  <c r="M29" i="56"/>
  <c r="M31" i="56"/>
  <c r="M27" i="56"/>
  <c r="M34" i="56"/>
  <c r="M35" i="56" s="1"/>
  <c r="M20" i="56" s="1"/>
  <c r="M21" i="56" s="1"/>
  <c r="M32" i="56"/>
  <c r="M33" i="56"/>
  <c r="M28" i="56"/>
  <c r="M30" i="56"/>
  <c r="AJ11" i="18"/>
  <c r="AO11" i="23" s="1"/>
  <c r="AE26" i="18"/>
  <c r="Z14" i="21"/>
  <c r="AA14" i="21"/>
  <c r="AC14" i="21"/>
  <c r="AS26" i="20"/>
  <c r="AS27" i="20" s="1"/>
  <c r="U25" i="22"/>
  <c r="W22" i="22"/>
  <c r="X22" i="22" s="1"/>
  <c r="Y22" i="22" s="1"/>
  <c r="V22" i="22"/>
  <c r="BL22" i="22"/>
  <c r="BL25" i="22" s="1"/>
  <c r="AR26" i="22"/>
  <c r="G16" i="18"/>
  <c r="G27" i="18"/>
  <c r="U12" i="18"/>
  <c r="AD15" i="20"/>
  <c r="AB15" i="20"/>
  <c r="AA15" i="20"/>
  <c r="BM15" i="20"/>
  <c r="AC15" i="20"/>
  <c r="Z15" i="20"/>
  <c r="AR27" i="21"/>
  <c r="G25" i="20"/>
  <c r="U22" i="20"/>
  <c r="G27" i="20"/>
  <c r="AD18" i="20"/>
  <c r="AB18" i="20"/>
  <c r="Z18" i="20"/>
  <c r="BK27" i="21"/>
  <c r="BK16" i="21"/>
  <c r="Q28" i="55"/>
  <c r="V9" i="21"/>
  <c r="W9" i="21"/>
  <c r="X9" i="21" s="1"/>
  <c r="Y9" i="21" s="1"/>
  <c r="BL9" i="21"/>
  <c r="T27" i="22"/>
  <c r="T11" i="22"/>
  <c r="T26" i="22" s="1"/>
  <c r="U8" i="22"/>
  <c r="H37" i="57"/>
  <c r="H36" i="57" s="1"/>
  <c r="H44" i="57"/>
  <c r="H43" i="57" s="1"/>
  <c r="AQ27" i="20"/>
  <c r="AR27" i="20" s="1"/>
  <c r="AR26" i="20"/>
  <c r="AS26" i="21"/>
  <c r="AS27" i="21" s="1"/>
  <c r="AA14" i="18"/>
  <c r="AD14" i="18"/>
  <c r="AB14" i="18"/>
  <c r="BM14" i="18"/>
  <c r="Z14" i="18"/>
  <c r="AC14" i="18"/>
  <c r="T16" i="21"/>
  <c r="U12" i="21"/>
  <c r="BM20" i="19"/>
  <c r="AD20" i="19"/>
  <c r="AC20" i="19"/>
  <c r="AB20" i="19"/>
  <c r="AA20" i="19"/>
  <c r="Z20" i="19"/>
  <c r="AS26" i="22"/>
  <c r="AS27" i="22" s="1"/>
  <c r="H11" i="21"/>
  <c r="H26" i="21" s="1"/>
  <c r="F26" i="21"/>
  <c r="BI16" i="20"/>
  <c r="N16" i="20"/>
  <c r="BH16" i="20"/>
  <c r="AO27" i="18"/>
  <c r="AR27" i="18" s="1"/>
  <c r="AR26" i="18"/>
  <c r="BL12" i="22"/>
  <c r="U16" i="22"/>
  <c r="W12" i="22"/>
  <c r="X12" i="22" s="1"/>
  <c r="Y12" i="22" s="1"/>
  <c r="V12" i="22"/>
  <c r="W9" i="18"/>
  <c r="X9" i="18" s="1"/>
  <c r="Y9" i="18" s="1"/>
  <c r="V9" i="18"/>
  <c r="BL9" i="18"/>
  <c r="M44" i="57"/>
  <c r="M43" i="57" s="1"/>
  <c r="M37" i="57"/>
  <c r="M36" i="57" s="1"/>
  <c r="Z23" i="21"/>
  <c r="BM23" i="21"/>
  <c r="AA23" i="21"/>
  <c r="Z19" i="18"/>
  <c r="AD19" i="18"/>
  <c r="AC19" i="18"/>
  <c r="BM19" i="18"/>
  <c r="AA19" i="18"/>
  <c r="AB19" i="18"/>
  <c r="BM19" i="21"/>
  <c r="AA19" i="21"/>
  <c r="AB19" i="21"/>
  <c r="Z19" i="21"/>
  <c r="I31" i="56"/>
  <c r="I32" i="56"/>
  <c r="BL13" i="20"/>
  <c r="W13" i="20"/>
  <c r="X13" i="20" s="1"/>
  <c r="Y13" i="20" s="1"/>
  <c r="V13" i="20"/>
  <c r="U12" i="20"/>
  <c r="T16" i="20"/>
  <c r="AA15" i="18" l="1"/>
  <c r="Z15" i="18"/>
  <c r="AB15" i="18"/>
  <c r="BM15" i="18"/>
  <c r="AC15" i="18"/>
  <c r="AD15" i="18"/>
  <c r="AC18" i="19"/>
  <c r="AD18" i="19"/>
  <c r="BM18" i="19"/>
  <c r="Z18" i="19"/>
  <c r="AB18" i="19"/>
  <c r="AA18" i="19"/>
  <c r="AR18" i="23" s="1"/>
  <c r="AA24" i="22"/>
  <c r="AK24" i="22" s="1"/>
  <c r="BJ24" i="23" s="1"/>
  <c r="AU60" i="23" s="1"/>
  <c r="AA23" i="22"/>
  <c r="AA23" i="18"/>
  <c r="AK23" i="18" s="1"/>
  <c r="AP23" i="23" s="1"/>
  <c r="AM59" i="23" s="1"/>
  <c r="AD23" i="21"/>
  <c r="AA18" i="20"/>
  <c r="BM14" i="21"/>
  <c r="AB15" i="22"/>
  <c r="AB23" i="22"/>
  <c r="BH23" i="23" s="1"/>
  <c r="AD14" i="20"/>
  <c r="Z24" i="18"/>
  <c r="J46" i="57"/>
  <c r="J54" i="57" s="1"/>
  <c r="BM18" i="20"/>
  <c r="AB23" i="21"/>
  <c r="AB10" i="21"/>
  <c r="AD24" i="22"/>
  <c r="AA24" i="18"/>
  <c r="AK24" i="18" s="1"/>
  <c r="AP24" i="23" s="1"/>
  <c r="AM60" i="23" s="1"/>
  <c r="AE27" i="22"/>
  <c r="L27" i="57"/>
  <c r="L26" i="57"/>
  <c r="L25" i="57"/>
  <c r="L24" i="57"/>
  <c r="L29" i="57"/>
  <c r="L30" i="57" s="1"/>
  <c r="L15" i="57" s="1"/>
  <c r="L16" i="57" s="1"/>
  <c r="L23" i="57"/>
  <c r="W17" i="18"/>
  <c r="X17" i="18" s="1"/>
  <c r="Y17" i="18" s="1"/>
  <c r="U21" i="18"/>
  <c r="Z14" i="20"/>
  <c r="AC10" i="21"/>
  <c r="BM24" i="22"/>
  <c r="AC24" i="18"/>
  <c r="V17" i="18"/>
  <c r="M44" i="55"/>
  <c r="M43" i="55" s="1"/>
  <c r="M46" i="55" s="1"/>
  <c r="Z24" i="22"/>
  <c r="Z10" i="21"/>
  <c r="AS14" i="23"/>
  <c r="AC23" i="22"/>
  <c r="BL17" i="18"/>
  <c r="BL21" i="18" s="1"/>
  <c r="Z15" i="19"/>
  <c r="AD15" i="19"/>
  <c r="AA15" i="19"/>
  <c r="AC15" i="19"/>
  <c r="AB13" i="18"/>
  <c r="AC13" i="18"/>
  <c r="AD13" i="18"/>
  <c r="Z13" i="18"/>
  <c r="BM13" i="18"/>
  <c r="AA13" i="18"/>
  <c r="AC23" i="19"/>
  <c r="AD23" i="19"/>
  <c r="N23" i="55"/>
  <c r="Z23" i="18"/>
  <c r="AC10" i="22"/>
  <c r="J56" i="56"/>
  <c r="N27" i="55"/>
  <c r="AB20" i="22"/>
  <c r="N29" i="55"/>
  <c r="N30" i="55" s="1"/>
  <c r="N15" i="55" s="1"/>
  <c r="N16" i="55" s="1"/>
  <c r="M46" i="57"/>
  <c r="AB10" i="22"/>
  <c r="BH10" i="23" s="1"/>
  <c r="N25" i="55"/>
  <c r="AC13" i="19"/>
  <c r="Z13" i="19"/>
  <c r="AB13" i="19"/>
  <c r="BM13" i="19"/>
  <c r="AD13" i="19"/>
  <c r="AA13" i="19"/>
  <c r="AB9" i="22"/>
  <c r="BH9" i="23" s="1"/>
  <c r="AA9" i="22"/>
  <c r="AK9" i="22" s="1"/>
  <c r="BJ9" i="23" s="1"/>
  <c r="AU48" i="23" s="1"/>
  <c r="BM9" i="22"/>
  <c r="Z9" i="22"/>
  <c r="AD9" i="22"/>
  <c r="AC9" i="22"/>
  <c r="AA19" i="19"/>
  <c r="AD19" i="19"/>
  <c r="AB19" i="19"/>
  <c r="AC19" i="19"/>
  <c r="BM19" i="19"/>
  <c r="Z19" i="19"/>
  <c r="AD20" i="21"/>
  <c r="Z20" i="21"/>
  <c r="BM20" i="21"/>
  <c r="AA20" i="21"/>
  <c r="AB20" i="21"/>
  <c r="AC20" i="21"/>
  <c r="Z23" i="20"/>
  <c r="AA23" i="20"/>
  <c r="AD23" i="20"/>
  <c r="AC23" i="20"/>
  <c r="BM23" i="20"/>
  <c r="AB23" i="20"/>
  <c r="AA24" i="21"/>
  <c r="BB24" i="23" s="1"/>
  <c r="BM24" i="21"/>
  <c r="AD24" i="21"/>
  <c r="AB24" i="21"/>
  <c r="BC24" i="23" s="1"/>
  <c r="Z24" i="21"/>
  <c r="AC24" i="21"/>
  <c r="AK14" i="19"/>
  <c r="AU14" i="23" s="1"/>
  <c r="AO52" i="23" s="1"/>
  <c r="AR14" i="23"/>
  <c r="BM18" i="21"/>
  <c r="AB18" i="21"/>
  <c r="Z18" i="21"/>
  <c r="AA18" i="21"/>
  <c r="AD18" i="21"/>
  <c r="AC18" i="21"/>
  <c r="AK15" i="21"/>
  <c r="BE15" i="23" s="1"/>
  <c r="AS53" i="23" s="1"/>
  <c r="BB15" i="23"/>
  <c r="BM23" i="19"/>
  <c r="AC20" i="22"/>
  <c r="F33" i="56"/>
  <c r="G34" i="56" s="1"/>
  <c r="G35" i="56" s="1"/>
  <c r="G20" i="56" s="1"/>
  <c r="G21" i="56" s="1"/>
  <c r="G42" i="56" s="1"/>
  <c r="G41" i="56" s="1"/>
  <c r="F34" i="56"/>
  <c r="F35" i="56" s="1"/>
  <c r="F20" i="56" s="1"/>
  <c r="AD9" i="20"/>
  <c r="Z9" i="20"/>
  <c r="BM9" i="20"/>
  <c r="AC9" i="20"/>
  <c r="AB9" i="20"/>
  <c r="AA9" i="20"/>
  <c r="AA15" i="22"/>
  <c r="AC20" i="18"/>
  <c r="BM14" i="20"/>
  <c r="BL17" i="21"/>
  <c r="BL21" i="21" s="1"/>
  <c r="U21" i="21"/>
  <c r="W17" i="21"/>
  <c r="X17" i="21"/>
  <c r="Y17" i="21" s="1"/>
  <c r="V17" i="21"/>
  <c r="AC19" i="21"/>
  <c r="AB23" i="19"/>
  <c r="AS23" i="23" s="1"/>
  <c r="BM15" i="19"/>
  <c r="BM20" i="22"/>
  <c r="AB14" i="21"/>
  <c r="AL14" i="21" s="1"/>
  <c r="BF14" i="23" s="1"/>
  <c r="AT52" i="23" s="1"/>
  <c r="AC15" i="22"/>
  <c r="AB20" i="18"/>
  <c r="AL20" i="18" s="1"/>
  <c r="AQ20" i="23" s="1"/>
  <c r="AN57" i="23" s="1"/>
  <c r="AB23" i="18"/>
  <c r="AL23" i="18" s="1"/>
  <c r="AQ23" i="23" s="1"/>
  <c r="AN59" i="23" s="1"/>
  <c r="AC14" i="20"/>
  <c r="W17" i="22"/>
  <c r="V17" i="22"/>
  <c r="BL17" i="22"/>
  <c r="BL21" i="22" s="1"/>
  <c r="X17" i="22"/>
  <c r="Y17" i="22" s="1"/>
  <c r="U21" i="22"/>
  <c r="W25" i="18"/>
  <c r="X25" i="18" s="1"/>
  <c r="Y25" i="18" s="1"/>
  <c r="V25" i="18"/>
  <c r="Z19" i="22"/>
  <c r="AB19" i="22"/>
  <c r="AA19" i="22"/>
  <c r="BM19" i="22"/>
  <c r="AC19" i="22"/>
  <c r="AD19" i="22"/>
  <c r="V22" i="21"/>
  <c r="U25" i="21"/>
  <c r="BL22" i="21"/>
  <c r="BL25" i="21" s="1"/>
  <c r="W22" i="21"/>
  <c r="X22" i="21" s="1"/>
  <c r="Y22" i="21" s="1"/>
  <c r="AJ27" i="19"/>
  <c r="AT27" i="23" s="1"/>
  <c r="AT26" i="23"/>
  <c r="BI26" i="23"/>
  <c r="AJ27" i="22"/>
  <c r="BI27" i="23" s="1"/>
  <c r="AA23" i="19"/>
  <c r="AR23" i="23" s="1"/>
  <c r="AB15" i="19"/>
  <c r="AS15" i="23" s="1"/>
  <c r="AD20" i="22"/>
  <c r="BM10" i="21"/>
  <c r="BM20" i="18"/>
  <c r="AD23" i="18"/>
  <c r="AN15" i="23"/>
  <c r="AL15" i="18"/>
  <c r="AQ15" i="23" s="1"/>
  <c r="AN53" i="23" s="1"/>
  <c r="AD22" i="18"/>
  <c r="Z22" i="18"/>
  <c r="AC22" i="18"/>
  <c r="AB22" i="18"/>
  <c r="AA22" i="18"/>
  <c r="BM22" i="18"/>
  <c r="BM25" i="18" s="1"/>
  <c r="AC10" i="19"/>
  <c r="BM10" i="19"/>
  <c r="Z10" i="19"/>
  <c r="AA10" i="19"/>
  <c r="AD10" i="19"/>
  <c r="AB10" i="19"/>
  <c r="N44" i="55"/>
  <c r="N43" i="55" s="1"/>
  <c r="N37" i="55"/>
  <c r="N36" i="55" s="1"/>
  <c r="AC10" i="20"/>
  <c r="AA10" i="20"/>
  <c r="Z10" i="20"/>
  <c r="BM10" i="20"/>
  <c r="AB10" i="20"/>
  <c r="AD10" i="20"/>
  <c r="V12" i="19"/>
  <c r="BL12" i="19"/>
  <c r="W12" i="19"/>
  <c r="X12" i="19" s="1"/>
  <c r="Y12" i="19" s="1"/>
  <c r="U16" i="19"/>
  <c r="AL15" i="21"/>
  <c r="BF15" i="23" s="1"/>
  <c r="AT53" i="23" s="1"/>
  <c r="BC15" i="23"/>
  <c r="Z23" i="19"/>
  <c r="Z20" i="22"/>
  <c r="AD20" i="18"/>
  <c r="Z23" i="22"/>
  <c r="AC23" i="18"/>
  <c r="O27" i="55"/>
  <c r="O23" i="55"/>
  <c r="O29" i="55"/>
  <c r="O30" i="55" s="1"/>
  <c r="O15" i="55" s="1"/>
  <c r="O16" i="55" s="1"/>
  <c r="O25" i="55"/>
  <c r="O22" i="55"/>
  <c r="O24" i="55"/>
  <c r="O26" i="55"/>
  <c r="AB18" i="22"/>
  <c r="BM18" i="22"/>
  <c r="AD18" i="22"/>
  <c r="AA18" i="22"/>
  <c r="AC18" i="22"/>
  <c r="Z18" i="22"/>
  <c r="AB13" i="22"/>
  <c r="Z13" i="22"/>
  <c r="AC13" i="22"/>
  <c r="BM13" i="22"/>
  <c r="AD13" i="22"/>
  <c r="AA13" i="22"/>
  <c r="AA18" i="18"/>
  <c r="AD18" i="18"/>
  <c r="AB18" i="18"/>
  <c r="AC18" i="18"/>
  <c r="Z18" i="18"/>
  <c r="BM18" i="18"/>
  <c r="W21" i="20"/>
  <c r="X21" i="20" s="1"/>
  <c r="Y21" i="20" s="1"/>
  <c r="V21" i="20"/>
  <c r="W8" i="18"/>
  <c r="X8" i="18" s="1"/>
  <c r="Y8" i="18" s="1"/>
  <c r="BL8" i="18"/>
  <c r="BL11" i="18" s="1"/>
  <c r="BL26" i="18" s="1"/>
  <c r="V8" i="18"/>
  <c r="U11" i="18"/>
  <c r="AC9" i="18"/>
  <c r="AD9" i="18"/>
  <c r="BM9" i="18"/>
  <c r="AB9" i="18"/>
  <c r="AA9" i="18"/>
  <c r="Z9" i="18"/>
  <c r="BM24" i="19"/>
  <c r="Z24" i="19"/>
  <c r="AA24" i="19"/>
  <c r="AB24" i="19"/>
  <c r="AD24" i="19"/>
  <c r="AC24" i="19"/>
  <c r="AA13" i="20"/>
  <c r="AC13" i="20"/>
  <c r="BM13" i="20"/>
  <c r="AD13" i="20"/>
  <c r="Z13" i="20"/>
  <c r="AB13" i="20"/>
  <c r="AN19" i="23"/>
  <c r="AL19" i="18"/>
  <c r="AQ19" i="23" s="1"/>
  <c r="AN56" i="23" s="1"/>
  <c r="N44" i="57"/>
  <c r="N43" i="57" s="1"/>
  <c r="N37" i="57"/>
  <c r="N36" i="57" s="1"/>
  <c r="N46" i="57" s="1"/>
  <c r="AW15" i="23"/>
  <c r="AK15" i="20"/>
  <c r="AZ15" i="23" s="1"/>
  <c r="AQ53" i="23" s="1"/>
  <c r="H34" i="56"/>
  <c r="H35" i="56" s="1"/>
  <c r="H20" i="56" s="1"/>
  <c r="H21" i="56" s="1"/>
  <c r="H32" i="56"/>
  <c r="L35" i="57"/>
  <c r="M5" i="57"/>
  <c r="I44" i="55"/>
  <c r="I43" i="55" s="1"/>
  <c r="I37" i="55"/>
  <c r="I36" i="55" s="1"/>
  <c r="AK14" i="20"/>
  <c r="AZ14" i="23" s="1"/>
  <c r="AQ52" i="23" s="1"/>
  <c r="AW14" i="23"/>
  <c r="AL20" i="22"/>
  <c r="BK20" i="23" s="1"/>
  <c r="AV57" i="23" s="1"/>
  <c r="BH20" i="23"/>
  <c r="AK14" i="22"/>
  <c r="BJ14" i="23" s="1"/>
  <c r="AU52" i="23" s="1"/>
  <c r="BG14" i="23"/>
  <c r="W8" i="20"/>
  <c r="BL8" i="20"/>
  <c r="BL11" i="20" s="1"/>
  <c r="BL26" i="20" s="1"/>
  <c r="V8" i="20"/>
  <c r="U27" i="20"/>
  <c r="U11" i="20"/>
  <c r="AW19" i="23"/>
  <c r="AK19" i="20"/>
  <c r="AZ19" i="23" s="1"/>
  <c r="AQ56" i="23" s="1"/>
  <c r="D14" i="55"/>
  <c r="F21" i="55"/>
  <c r="AK23" i="22"/>
  <c r="BJ23" i="23" s="1"/>
  <c r="AU59" i="23" s="1"/>
  <c r="BG23" i="23"/>
  <c r="AK19" i="21"/>
  <c r="BE19" i="23" s="1"/>
  <c r="AS56" i="23" s="1"/>
  <c r="BB19" i="23"/>
  <c r="BB23" i="23"/>
  <c r="AK23" i="21"/>
  <c r="BE23" i="23" s="1"/>
  <c r="AS59" i="23" s="1"/>
  <c r="BL27" i="22"/>
  <c r="BL16" i="22"/>
  <c r="AK20" i="19"/>
  <c r="AU20" i="23" s="1"/>
  <c r="AO57" i="23" s="1"/>
  <c r="AR20" i="23"/>
  <c r="V12" i="18"/>
  <c r="BL12" i="18"/>
  <c r="U16" i="18"/>
  <c r="W12" i="18"/>
  <c r="W27" i="18" s="1"/>
  <c r="X12" i="18"/>
  <c r="U27" i="18"/>
  <c r="AK14" i="21"/>
  <c r="BE14" i="23" s="1"/>
  <c r="AS52" i="23" s="1"/>
  <c r="BB14" i="23"/>
  <c r="AS18" i="23"/>
  <c r="AL18" i="19"/>
  <c r="AV18" i="23" s="1"/>
  <c r="AP55" i="23" s="1"/>
  <c r="BB10" i="23"/>
  <c r="AK10" i="21"/>
  <c r="BE10" i="23" s="1"/>
  <c r="AS49" i="23" s="1"/>
  <c r="BL17" i="19"/>
  <c r="BL21" i="19" s="1"/>
  <c r="U21" i="19"/>
  <c r="W17" i="19"/>
  <c r="X17" i="19" s="1"/>
  <c r="Y17" i="19" s="1"/>
  <c r="V17" i="19"/>
  <c r="X22" i="19"/>
  <c r="Y22" i="19" s="1"/>
  <c r="BL22" i="19"/>
  <c r="BL25" i="19" s="1"/>
  <c r="W22" i="19"/>
  <c r="V22" i="19"/>
  <c r="U25" i="19"/>
  <c r="AX17" i="23"/>
  <c r="AL17" i="20"/>
  <c r="BA17" i="23" s="1"/>
  <c r="AR54" i="23" s="1"/>
  <c r="I37" i="57"/>
  <c r="I36" i="57" s="1"/>
  <c r="I44" i="57"/>
  <c r="I43" i="57" s="1"/>
  <c r="AL23" i="22"/>
  <c r="BK23" i="23" s="1"/>
  <c r="AV59" i="23" s="1"/>
  <c r="AE27" i="18"/>
  <c r="AJ26" i="18"/>
  <c r="BC10" i="23"/>
  <c r="AL10" i="21"/>
  <c r="BF10" i="23" s="1"/>
  <c r="AT49" i="23" s="1"/>
  <c r="AM19" i="23"/>
  <c r="AK19" i="18"/>
  <c r="AP19" i="23" s="1"/>
  <c r="AM56" i="23" s="1"/>
  <c r="AW17" i="23"/>
  <c r="AK17" i="20"/>
  <c r="AZ17" i="23" s="1"/>
  <c r="AQ54" i="23" s="1"/>
  <c r="AX15" i="23"/>
  <c r="AL15" i="20"/>
  <c r="BA15" i="23" s="1"/>
  <c r="AR53" i="23" s="1"/>
  <c r="AK18" i="19"/>
  <c r="AU18" i="23" s="1"/>
  <c r="AO55" i="23" s="1"/>
  <c r="BM20" i="20"/>
  <c r="Z20" i="20"/>
  <c r="AB20" i="20"/>
  <c r="AD20" i="20"/>
  <c r="AA20" i="20"/>
  <c r="AC20" i="20"/>
  <c r="K44" i="55"/>
  <c r="K43" i="55" s="1"/>
  <c r="K37" i="55"/>
  <c r="K36" i="55" s="1"/>
  <c r="Z9" i="19"/>
  <c r="AB9" i="19"/>
  <c r="AA9" i="19"/>
  <c r="AC9" i="19"/>
  <c r="AD9" i="19"/>
  <c r="BM9" i="19"/>
  <c r="AL20" i="19"/>
  <c r="AV20" i="23" s="1"/>
  <c r="AP57" i="23" s="1"/>
  <c r="AS20" i="23"/>
  <c r="W8" i="22"/>
  <c r="W27" i="22" s="1"/>
  <c r="U11" i="22"/>
  <c r="V8" i="22"/>
  <c r="U27" i="22"/>
  <c r="BL8" i="22"/>
  <c r="BL11" i="22" s="1"/>
  <c r="BL26" i="22" s="1"/>
  <c r="AX18" i="23"/>
  <c r="AL18" i="20"/>
  <c r="BA18" i="23" s="1"/>
  <c r="AR55" i="23" s="1"/>
  <c r="AA22" i="22"/>
  <c r="AB22" i="22"/>
  <c r="AD22" i="22"/>
  <c r="Z22" i="22"/>
  <c r="AC22" i="22"/>
  <c r="BM22" i="22"/>
  <c r="BM25" i="22" s="1"/>
  <c r="AX19" i="23"/>
  <c r="AL19" i="20"/>
  <c r="BA19" i="23" s="1"/>
  <c r="AR56" i="23" s="1"/>
  <c r="AL15" i="22"/>
  <c r="BK15" i="23" s="1"/>
  <c r="AV53" i="23" s="1"/>
  <c r="BH15" i="23"/>
  <c r="AW24" i="23"/>
  <c r="AK24" i="20"/>
  <c r="AZ24" i="23" s="1"/>
  <c r="AQ60" i="23" s="1"/>
  <c r="H27" i="55"/>
  <c r="H29" i="55"/>
  <c r="H30" i="55" s="1"/>
  <c r="H15" i="55" s="1"/>
  <c r="H16" i="55" s="1"/>
  <c r="L32" i="56"/>
  <c r="L31" i="56"/>
  <c r="L28" i="56"/>
  <c r="L29" i="56"/>
  <c r="L34" i="56"/>
  <c r="L35" i="56" s="1"/>
  <c r="L20" i="56" s="1"/>
  <c r="L21" i="56" s="1"/>
  <c r="L30" i="56"/>
  <c r="AM23" i="23"/>
  <c r="AX14" i="23"/>
  <c r="AL14" i="20"/>
  <c r="BA14" i="23" s="1"/>
  <c r="AR52" i="23" s="1"/>
  <c r="AN24" i="23"/>
  <c r="AL24" i="18"/>
  <c r="AQ24" i="23" s="1"/>
  <c r="AN60" i="23" s="1"/>
  <c r="AL14" i="18"/>
  <c r="AQ14" i="23" s="1"/>
  <c r="AN52" i="23" s="1"/>
  <c r="AN14" i="23"/>
  <c r="BH24" i="23"/>
  <c r="AL24" i="22"/>
  <c r="BK24" i="23" s="1"/>
  <c r="AV60" i="23" s="1"/>
  <c r="V11" i="21"/>
  <c r="W11" i="21"/>
  <c r="X11" i="21" s="1"/>
  <c r="Y11" i="21" s="1"/>
  <c r="U26" i="21"/>
  <c r="K37" i="57"/>
  <c r="K36" i="57" s="1"/>
  <c r="K44" i="57"/>
  <c r="K43" i="57" s="1"/>
  <c r="I40" i="56"/>
  <c r="J5" i="56"/>
  <c r="AM14" i="23"/>
  <c r="AK14" i="18"/>
  <c r="AP14" i="23" s="1"/>
  <c r="AM52" i="23" s="1"/>
  <c r="BG24" i="23"/>
  <c r="J37" i="55"/>
  <c r="J36" i="55" s="1"/>
  <c r="J44" i="55"/>
  <c r="J43" i="55" s="1"/>
  <c r="BC19" i="23"/>
  <c r="AL19" i="21"/>
  <c r="BF19" i="23" s="1"/>
  <c r="AT56" i="23" s="1"/>
  <c r="W12" i="21"/>
  <c r="V12" i="21"/>
  <c r="U16" i="21"/>
  <c r="BL12" i="21"/>
  <c r="W22" i="20"/>
  <c r="X22" i="20"/>
  <c r="Y22" i="20" s="1"/>
  <c r="BL22" i="20"/>
  <c r="BL25" i="20" s="1"/>
  <c r="U25" i="20"/>
  <c r="V22" i="20"/>
  <c r="Y8" i="21"/>
  <c r="AK18" i="20"/>
  <c r="AZ18" i="23" s="1"/>
  <c r="AQ55" i="23" s="1"/>
  <c r="AW18" i="23"/>
  <c r="V25" i="22"/>
  <c r="W25" i="22"/>
  <c r="X25" i="22" s="1"/>
  <c r="Y25" i="22" s="1"/>
  <c r="M54" i="56"/>
  <c r="M53" i="56" s="1"/>
  <c r="M42" i="56"/>
  <c r="M41" i="56" s="1"/>
  <c r="AL14" i="22"/>
  <c r="BK14" i="23" s="1"/>
  <c r="AV52" i="23" s="1"/>
  <c r="BH14" i="23"/>
  <c r="BG15" i="23"/>
  <c r="AK15" i="22"/>
  <c r="BJ15" i="23" s="1"/>
  <c r="AU53" i="23" s="1"/>
  <c r="O29" i="57"/>
  <c r="O30" i="57" s="1"/>
  <c r="O15" i="57" s="1"/>
  <c r="O16" i="57" s="1"/>
  <c r="O22" i="57"/>
  <c r="O23" i="57"/>
  <c r="O24" i="57"/>
  <c r="O26" i="57"/>
  <c r="O27" i="57"/>
  <c r="O25" i="57"/>
  <c r="AL24" i="20"/>
  <c r="BA24" i="23" s="1"/>
  <c r="AR60" i="23" s="1"/>
  <c r="AX24" i="23"/>
  <c r="W8" i="19"/>
  <c r="X8" i="19" s="1"/>
  <c r="V8" i="19"/>
  <c r="U11" i="19"/>
  <c r="BL8" i="19"/>
  <c r="BL11" i="19" s="1"/>
  <c r="BL26" i="19" s="1"/>
  <c r="U27" i="19"/>
  <c r="L26" i="55"/>
  <c r="L25" i="55"/>
  <c r="L24" i="55"/>
  <c r="L29" i="55"/>
  <c r="L30" i="55" s="1"/>
  <c r="L15" i="55" s="1"/>
  <c r="L16" i="55" s="1"/>
  <c r="L23" i="55"/>
  <c r="L27" i="55"/>
  <c r="AM20" i="23"/>
  <c r="AK20" i="18"/>
  <c r="AP20" i="23" s="1"/>
  <c r="AM57" i="23" s="1"/>
  <c r="U27" i="21"/>
  <c r="F29" i="57"/>
  <c r="F30" i="57" s="1"/>
  <c r="F15" i="57" s="1"/>
  <c r="F28" i="57"/>
  <c r="G29" i="57" s="1"/>
  <c r="G30" i="57" s="1"/>
  <c r="G15" i="57" s="1"/>
  <c r="G16" i="57" s="1"/>
  <c r="BC23" i="23"/>
  <c r="AL23" i="21"/>
  <c r="BF23" i="23" s="1"/>
  <c r="AT59" i="23" s="1"/>
  <c r="AR15" i="23"/>
  <c r="AK15" i="19"/>
  <c r="AU15" i="23" s="1"/>
  <c r="AO53" i="23" s="1"/>
  <c r="AC9" i="21"/>
  <c r="Z9" i="21"/>
  <c r="BM9" i="21"/>
  <c r="AA9" i="21"/>
  <c r="AB9" i="21"/>
  <c r="AD9" i="21"/>
  <c r="AB12" i="22"/>
  <c r="AC12" i="22"/>
  <c r="Z12" i="22"/>
  <c r="AD12" i="22"/>
  <c r="BM12" i="22"/>
  <c r="AA12" i="22"/>
  <c r="H46" i="57"/>
  <c r="BG20" i="23"/>
  <c r="AK20" i="22"/>
  <c r="BJ20" i="23" s="1"/>
  <c r="AU57" i="23" s="1"/>
  <c r="I56" i="56"/>
  <c r="BG10" i="23"/>
  <c r="AK10" i="22"/>
  <c r="BJ10" i="23" s="1"/>
  <c r="AU49" i="23" s="1"/>
  <c r="W16" i="22"/>
  <c r="X16" i="22" s="1"/>
  <c r="Y16" i="22" s="1"/>
  <c r="V16" i="22"/>
  <c r="K54" i="56"/>
  <c r="K53" i="56" s="1"/>
  <c r="K42" i="56"/>
  <c r="K41" i="56" s="1"/>
  <c r="BL12" i="20"/>
  <c r="V12" i="20"/>
  <c r="U16" i="20"/>
  <c r="W12" i="20"/>
  <c r="X12" i="20" s="1"/>
  <c r="Y12" i="20" s="1"/>
  <c r="AL15" i="19"/>
  <c r="AV15" i="23" s="1"/>
  <c r="AP53" i="23" s="1"/>
  <c r="N29" i="56"/>
  <c r="N28" i="56"/>
  <c r="N31" i="56"/>
  <c r="N27" i="56"/>
  <c r="N32" i="56"/>
  <c r="N30" i="56"/>
  <c r="N34" i="56"/>
  <c r="N35" i="56" s="1"/>
  <c r="N20" i="56" s="1"/>
  <c r="N21" i="56" s="1"/>
  <c r="N5" i="55"/>
  <c r="M35" i="55"/>
  <c r="BL13" i="21"/>
  <c r="V13" i="21"/>
  <c r="W13" i="21"/>
  <c r="X13" i="21" s="1"/>
  <c r="Y13" i="21" s="1"/>
  <c r="AD10" i="18"/>
  <c r="BM10" i="18"/>
  <c r="AC10" i="18"/>
  <c r="AA10" i="18"/>
  <c r="Z10" i="18"/>
  <c r="AB10" i="18"/>
  <c r="G54" i="56" l="1"/>
  <c r="G53" i="56" s="1"/>
  <c r="AN23" i="23"/>
  <c r="W21" i="18"/>
  <c r="X21" i="18" s="1"/>
  <c r="Y21" i="18" s="1"/>
  <c r="V21" i="18"/>
  <c r="AC17" i="18"/>
  <c r="AA17" i="18"/>
  <c r="AD17" i="18"/>
  <c r="AB17" i="18"/>
  <c r="BM17" i="18"/>
  <c r="BM21" i="18" s="1"/>
  <c r="Z17" i="18"/>
  <c r="AM24" i="23"/>
  <c r="J59" i="57"/>
  <c r="J49" i="57"/>
  <c r="L37" i="57"/>
  <c r="L36" i="57" s="1"/>
  <c r="L46" i="57" s="1"/>
  <c r="L59" i="57" s="1"/>
  <c r="L44" i="57"/>
  <c r="L43" i="57" s="1"/>
  <c r="M56" i="56"/>
  <c r="K46" i="55"/>
  <c r="AK15" i="18"/>
  <c r="AP15" i="23" s="1"/>
  <c r="AM53" i="23" s="1"/>
  <c r="AM15" i="23"/>
  <c r="AL10" i="22"/>
  <c r="BK10" i="23" s="1"/>
  <c r="AV49" i="23" s="1"/>
  <c r="AL24" i="21"/>
  <c r="BF24" i="23" s="1"/>
  <c r="AT60" i="23" s="1"/>
  <c r="AL23" i="19"/>
  <c r="AV23" i="23" s="1"/>
  <c r="AP59" i="23" s="1"/>
  <c r="AK23" i="19"/>
  <c r="AU23" i="23" s="1"/>
  <c r="AO59" i="23" s="1"/>
  <c r="N46" i="55"/>
  <c r="AM13" i="23"/>
  <c r="AK13" i="18"/>
  <c r="AP13" i="23" s="1"/>
  <c r="AM51" i="23" s="1"/>
  <c r="AL13" i="18"/>
  <c r="AQ13" i="23" s="1"/>
  <c r="AN51" i="23" s="1"/>
  <c r="AN13" i="23"/>
  <c r="W27" i="20"/>
  <c r="Z8" i="18"/>
  <c r="BM8" i="18"/>
  <c r="BM11" i="18" s="1"/>
  <c r="BM26" i="18" s="1"/>
  <c r="AB8" i="18"/>
  <c r="AL8" i="18" s="1"/>
  <c r="AQ8" i="23" s="1"/>
  <c r="AN47" i="23" s="1"/>
  <c r="AD8" i="18"/>
  <c r="AC8" i="18"/>
  <c r="AA8" i="18"/>
  <c r="AM8" i="23" s="1"/>
  <c r="AB12" i="19"/>
  <c r="AC12" i="19"/>
  <c r="Z12" i="19"/>
  <c r="AA12" i="19"/>
  <c r="AD12" i="19"/>
  <c r="BM12" i="19"/>
  <c r="AD25" i="18"/>
  <c r="Z25" i="18"/>
  <c r="AA25" i="18"/>
  <c r="AB25" i="18"/>
  <c r="AC25" i="18"/>
  <c r="AC17" i="21"/>
  <c r="Z17" i="21"/>
  <c r="BM17" i="21"/>
  <c r="BM21" i="21" s="1"/>
  <c r="AB17" i="21"/>
  <c r="AD17" i="21"/>
  <c r="AA17" i="21"/>
  <c r="AX9" i="23"/>
  <c r="AL9" i="20"/>
  <c r="BA9" i="23" s="1"/>
  <c r="AR48" i="23" s="1"/>
  <c r="AL19" i="19"/>
  <c r="AV19" i="23" s="1"/>
  <c r="AP56" i="23" s="1"/>
  <c r="AS19" i="23"/>
  <c r="AN20" i="23"/>
  <c r="AK20" i="21"/>
  <c r="BE20" i="23" s="1"/>
  <c r="AS57" i="23" s="1"/>
  <c r="BB20" i="23"/>
  <c r="AK18" i="18"/>
  <c r="AP18" i="23" s="1"/>
  <c r="AM55" i="23" s="1"/>
  <c r="AM18" i="23"/>
  <c r="AK19" i="19"/>
  <c r="AU19" i="23" s="1"/>
  <c r="AO56" i="23" s="1"/>
  <c r="AR19" i="23"/>
  <c r="V11" i="18"/>
  <c r="U26" i="18"/>
  <c r="W11" i="18"/>
  <c r="X11" i="18" s="1"/>
  <c r="Y11" i="18" s="1"/>
  <c r="I46" i="57"/>
  <c r="I54" i="57" s="1"/>
  <c r="AN18" i="23"/>
  <c r="AL18" i="18"/>
  <c r="AQ18" i="23" s="1"/>
  <c r="AN55" i="23" s="1"/>
  <c r="BH13" i="23"/>
  <c r="AL13" i="22"/>
  <c r="BK13" i="23" s="1"/>
  <c r="AV51" i="23" s="1"/>
  <c r="BL27" i="19"/>
  <c r="BL16" i="19"/>
  <c r="W21" i="22"/>
  <c r="X21" i="22" s="1"/>
  <c r="Y21" i="22" s="1"/>
  <c r="V21" i="22"/>
  <c r="AL20" i="21"/>
  <c r="BF20" i="23" s="1"/>
  <c r="AT57" i="23" s="1"/>
  <c r="BC20" i="23"/>
  <c r="P29" i="55"/>
  <c r="P30" i="55" s="1"/>
  <c r="P15" i="55" s="1"/>
  <c r="P16" i="55" s="1"/>
  <c r="P25" i="55"/>
  <c r="P27" i="55"/>
  <c r="P24" i="55"/>
  <c r="P22" i="55"/>
  <c r="P26" i="55"/>
  <c r="P23" i="55"/>
  <c r="AA17" i="22"/>
  <c r="AB17" i="22"/>
  <c r="Z17" i="22"/>
  <c r="AD17" i="22"/>
  <c r="BM17" i="22"/>
  <c r="BM21" i="22" s="1"/>
  <c r="AC17" i="22"/>
  <c r="AL23" i="20"/>
  <c r="BA23" i="23" s="1"/>
  <c r="AR59" i="23" s="1"/>
  <c r="AX23" i="23"/>
  <c r="AM22" i="23"/>
  <c r="AK22" i="18"/>
  <c r="AP22" i="23" s="1"/>
  <c r="AM58" i="23" s="1"/>
  <c r="BG19" i="23"/>
  <c r="AK19" i="22"/>
  <c r="BJ19" i="23" s="1"/>
  <c r="AU56" i="23" s="1"/>
  <c r="V21" i="21"/>
  <c r="W21" i="21"/>
  <c r="X21" i="21" s="1"/>
  <c r="Y21" i="21" s="1"/>
  <c r="BG9" i="23"/>
  <c r="AL9" i="22"/>
  <c r="BK9" i="23" s="1"/>
  <c r="AV48" i="23" s="1"/>
  <c r="X8" i="22"/>
  <c r="AK24" i="21"/>
  <c r="BE24" i="23" s="1"/>
  <c r="AS60" i="23" s="1"/>
  <c r="BG13" i="23"/>
  <c r="AK13" i="22"/>
  <c r="BJ13" i="23" s="1"/>
  <c r="AU51" i="23" s="1"/>
  <c r="BG18" i="23"/>
  <c r="AK18" i="22"/>
  <c r="BJ18" i="23" s="1"/>
  <c r="AU55" i="23" s="1"/>
  <c r="O37" i="55"/>
  <c r="O36" i="55" s="1"/>
  <c r="O44" i="55"/>
  <c r="O43" i="55" s="1"/>
  <c r="AL10" i="19"/>
  <c r="AV10" i="23" s="1"/>
  <c r="AP49" i="23" s="1"/>
  <c r="AS10" i="23"/>
  <c r="AN22" i="23"/>
  <c r="AL22" i="18"/>
  <c r="AQ22" i="23" s="1"/>
  <c r="AN58" i="23" s="1"/>
  <c r="AB22" i="21"/>
  <c r="AC22" i="21"/>
  <c r="Z22" i="21"/>
  <c r="AD22" i="21"/>
  <c r="BM22" i="21"/>
  <c r="BM25" i="21" s="1"/>
  <c r="AA22" i="21"/>
  <c r="BH19" i="23"/>
  <c r="AL19" i="22"/>
  <c r="BK19" i="23" s="1"/>
  <c r="AV56" i="23" s="1"/>
  <c r="K46" i="57"/>
  <c r="K49" i="57" s="1"/>
  <c r="V27" i="18"/>
  <c r="AD21" i="20"/>
  <c r="AA21" i="20"/>
  <c r="AB21" i="20"/>
  <c r="AC21" i="20"/>
  <c r="Z21" i="20"/>
  <c r="AX10" i="23"/>
  <c r="AL10" i="20"/>
  <c r="BA10" i="23" s="1"/>
  <c r="AR49" i="23" s="1"/>
  <c r="AS13" i="23"/>
  <c r="AL13" i="19"/>
  <c r="AV13" i="23" s="1"/>
  <c r="AP51" i="23" s="1"/>
  <c r="AW10" i="23"/>
  <c r="AK10" i="20"/>
  <c r="AZ10" i="23" s="1"/>
  <c r="AQ49" i="23" s="1"/>
  <c r="AK9" i="20"/>
  <c r="AZ9" i="23" s="1"/>
  <c r="AQ48" i="23" s="1"/>
  <c r="AW9" i="23"/>
  <c r="BC18" i="23"/>
  <c r="AL18" i="21"/>
  <c r="BF18" i="23" s="1"/>
  <c r="AT55" i="23" s="1"/>
  <c r="AK13" i="19"/>
  <c r="AU13" i="23" s="1"/>
  <c r="AO51" i="23" s="1"/>
  <c r="AR13" i="23"/>
  <c r="W27" i="19"/>
  <c r="BC14" i="23"/>
  <c r="V27" i="21"/>
  <c r="V16" i="19"/>
  <c r="W16" i="19"/>
  <c r="X16" i="19" s="1"/>
  <c r="Y16" i="19" s="1"/>
  <c r="AK10" i="19"/>
  <c r="AU10" i="23" s="1"/>
  <c r="AO49" i="23" s="1"/>
  <c r="AR10" i="23"/>
  <c r="V25" i="21"/>
  <c r="W25" i="21"/>
  <c r="X25" i="21" s="1"/>
  <c r="Y25" i="21" s="1"/>
  <c r="D20" i="56"/>
  <c r="F21" i="56"/>
  <c r="AK18" i="21"/>
  <c r="BE18" i="23" s="1"/>
  <c r="AS55" i="23" s="1"/>
  <c r="BB18" i="23"/>
  <c r="AW23" i="23"/>
  <c r="AK23" i="20"/>
  <c r="AZ23" i="23" s="1"/>
  <c r="AQ59" i="23" s="1"/>
  <c r="W27" i="21"/>
  <c r="V27" i="22"/>
  <c r="BH18" i="23"/>
  <c r="AL18" i="22"/>
  <c r="BK18" i="23" s="1"/>
  <c r="AV55" i="23" s="1"/>
  <c r="AA25" i="22"/>
  <c r="Z25" i="22"/>
  <c r="AD25" i="22"/>
  <c r="AB25" i="22"/>
  <c r="AC25" i="22"/>
  <c r="AD11" i="21"/>
  <c r="Z11" i="21"/>
  <c r="AC11" i="21"/>
  <c r="AB11" i="21"/>
  <c r="AA11" i="21"/>
  <c r="AA12" i="20"/>
  <c r="AC12" i="20"/>
  <c r="AD12" i="20"/>
  <c r="Z12" i="20"/>
  <c r="BM12" i="20"/>
  <c r="AB12" i="20"/>
  <c r="AN10" i="23"/>
  <c r="AL10" i="18"/>
  <c r="AQ10" i="23" s="1"/>
  <c r="AN49" i="23" s="1"/>
  <c r="W25" i="20"/>
  <c r="X25" i="20" s="1"/>
  <c r="Y25" i="20" s="1"/>
  <c r="V25" i="20"/>
  <c r="V27" i="20"/>
  <c r="Z16" i="22"/>
  <c r="AD16" i="22"/>
  <c r="AA16" i="22"/>
  <c r="AC16" i="22"/>
  <c r="AB16" i="22"/>
  <c r="H49" i="57"/>
  <c r="H59" i="57"/>
  <c r="H54" i="57"/>
  <c r="BH22" i="23"/>
  <c r="AL22" i="22"/>
  <c r="BK22" i="23" s="1"/>
  <c r="AV58" i="23" s="1"/>
  <c r="AA17" i="19"/>
  <c r="BM17" i="19"/>
  <c r="BM21" i="19" s="1"/>
  <c r="Z17" i="19"/>
  <c r="AD17" i="19"/>
  <c r="AB17" i="19"/>
  <c r="AC17" i="19"/>
  <c r="BL16" i="18"/>
  <c r="BL27" i="18"/>
  <c r="AK9" i="18"/>
  <c r="AP9" i="23" s="1"/>
  <c r="AM48" i="23" s="1"/>
  <c r="AM9" i="23"/>
  <c r="M54" i="55"/>
  <c r="M59" i="55"/>
  <c r="M49" i="55"/>
  <c r="AK12" i="22"/>
  <c r="BJ12" i="23" s="1"/>
  <c r="AU50" i="23" s="1"/>
  <c r="BG12" i="23"/>
  <c r="L44" i="55"/>
  <c r="L43" i="55" s="1"/>
  <c r="L37" i="55"/>
  <c r="L36" i="55" s="1"/>
  <c r="Y8" i="19"/>
  <c r="X27" i="19"/>
  <c r="J40" i="56"/>
  <c r="K5" i="56"/>
  <c r="V26" i="21"/>
  <c r="W26" i="21"/>
  <c r="X26" i="21" s="1"/>
  <c r="Y26" i="21" s="1"/>
  <c r="BG22" i="23"/>
  <c r="AK22" i="22"/>
  <c r="BJ22" i="23" s="1"/>
  <c r="AU58" i="23" s="1"/>
  <c r="H54" i="56"/>
  <c r="H53" i="56" s="1"/>
  <c r="H42" i="56"/>
  <c r="H41" i="56" s="1"/>
  <c r="AN9" i="23"/>
  <c r="AL9" i="18"/>
  <c r="AQ9" i="23" s="1"/>
  <c r="AN48" i="23" s="1"/>
  <c r="F29" i="55"/>
  <c r="F30" i="55" s="1"/>
  <c r="F15" i="55" s="1"/>
  <c r="F28" i="55"/>
  <c r="G29" i="55" s="1"/>
  <c r="G30" i="55" s="1"/>
  <c r="G15" i="55" s="1"/>
  <c r="G16" i="55" s="1"/>
  <c r="AO26" i="23"/>
  <c r="AJ27" i="18"/>
  <c r="AO27" i="23" s="1"/>
  <c r="N5" i="57"/>
  <c r="M35" i="57"/>
  <c r="AL13" i="20"/>
  <c r="BA13" i="23" s="1"/>
  <c r="AR51" i="23" s="1"/>
  <c r="AX13" i="23"/>
  <c r="AK10" i="18"/>
  <c r="AP10" i="23" s="1"/>
  <c r="AM49" i="23" s="1"/>
  <c r="AM10" i="23"/>
  <c r="V16" i="18"/>
  <c r="W16" i="18"/>
  <c r="X16" i="18" s="1"/>
  <c r="Y16" i="18" s="1"/>
  <c r="AR24" i="23"/>
  <c r="AK24" i="19"/>
  <c r="AU24" i="23" s="1"/>
  <c r="AO60" i="23" s="1"/>
  <c r="O31" i="56"/>
  <c r="O27" i="56"/>
  <c r="O30" i="56"/>
  <c r="O32" i="56"/>
  <c r="O28" i="56"/>
  <c r="O29" i="56"/>
  <c r="O34" i="56"/>
  <c r="O35" i="56" s="1"/>
  <c r="O20" i="56" s="1"/>
  <c r="O21" i="56" s="1"/>
  <c r="W11" i="22"/>
  <c r="X11" i="22" s="1"/>
  <c r="Y11" i="22" s="1"/>
  <c r="V11" i="22"/>
  <c r="U26" i="22"/>
  <c r="AK20" i="20"/>
  <c r="AZ20" i="23" s="1"/>
  <c r="AQ57" i="23" s="1"/>
  <c r="AW20" i="23"/>
  <c r="W25" i="19"/>
  <c r="X25" i="19" s="1"/>
  <c r="Y25" i="19" s="1"/>
  <c r="V25" i="19"/>
  <c r="N35" i="55"/>
  <c r="O5" i="55"/>
  <c r="BM16" i="22"/>
  <c r="BM27" i="22"/>
  <c r="BC9" i="23"/>
  <c r="AL9" i="21"/>
  <c r="BF9" i="23" s="1"/>
  <c r="AT48" i="23" s="1"/>
  <c r="G44" i="57"/>
  <c r="G43" i="57" s="1"/>
  <c r="G37" i="57"/>
  <c r="G36" i="57" s="1"/>
  <c r="P23" i="57"/>
  <c r="P25" i="57"/>
  <c r="P22" i="57"/>
  <c r="P29" i="57"/>
  <c r="P30" i="57" s="1"/>
  <c r="P15" i="57" s="1"/>
  <c r="P16" i="57" s="1"/>
  <c r="P26" i="57"/>
  <c r="P24" i="57"/>
  <c r="P27" i="57"/>
  <c r="X12" i="21"/>
  <c r="J46" i="55"/>
  <c r="L42" i="56"/>
  <c r="L41" i="56" s="1"/>
  <c r="L54" i="56"/>
  <c r="L53" i="56" s="1"/>
  <c r="AK9" i="19"/>
  <c r="AU9" i="23" s="1"/>
  <c r="AO48" i="23" s="1"/>
  <c r="AR9" i="23"/>
  <c r="AX20" i="23"/>
  <c r="AL20" i="20"/>
  <c r="BA20" i="23" s="1"/>
  <c r="AR57" i="23" s="1"/>
  <c r="W21" i="19"/>
  <c r="X21" i="19" s="1"/>
  <c r="Y21" i="19" s="1"/>
  <c r="V21" i="19"/>
  <c r="N42" i="56"/>
  <c r="N41" i="56" s="1"/>
  <c r="N54" i="56"/>
  <c r="N53" i="56" s="1"/>
  <c r="W16" i="20"/>
  <c r="X16" i="20" s="1"/>
  <c r="Y16" i="20" s="1"/>
  <c r="V16" i="20"/>
  <c r="I69" i="56"/>
  <c r="I64" i="56"/>
  <c r="I59" i="56"/>
  <c r="K54" i="55"/>
  <c r="K59" i="55"/>
  <c r="K49" i="55"/>
  <c r="Y12" i="18"/>
  <c r="X27" i="18"/>
  <c r="AL12" i="22"/>
  <c r="BK12" i="23" s="1"/>
  <c r="AV50" i="23" s="1"/>
  <c r="BH12" i="23"/>
  <c r="W11" i="19"/>
  <c r="X11" i="19" s="1"/>
  <c r="Y11" i="19" s="1"/>
  <c r="U26" i="19"/>
  <c r="V11" i="19"/>
  <c r="Z22" i="20"/>
  <c r="AB22" i="20"/>
  <c r="AC22" i="20"/>
  <c r="AA22" i="20"/>
  <c r="BM22" i="20"/>
  <c r="BM25" i="20" s="1"/>
  <c r="AD22" i="20"/>
  <c r="AK9" i="21"/>
  <c r="BE9" i="23" s="1"/>
  <c r="AS48" i="23" s="1"/>
  <c r="BB9" i="23"/>
  <c r="D15" i="57"/>
  <c r="F16" i="57"/>
  <c r="O37" i="57"/>
  <c r="O36" i="57" s="1"/>
  <c r="O44" i="57"/>
  <c r="O43" i="57" s="1"/>
  <c r="BL16" i="21"/>
  <c r="BL27" i="21"/>
  <c r="AS9" i="23"/>
  <c r="AL9" i="19"/>
  <c r="AV9" i="23" s="1"/>
  <c r="AP48" i="23" s="1"/>
  <c r="U26" i="20"/>
  <c r="V11" i="20"/>
  <c r="W11" i="20"/>
  <c r="X11" i="20" s="1"/>
  <c r="Y11" i="20" s="1"/>
  <c r="AW13" i="23"/>
  <c r="AK13" i="20"/>
  <c r="AZ13" i="23" s="1"/>
  <c r="AQ51" i="23" s="1"/>
  <c r="AS24" i="23"/>
  <c r="AL24" i="19"/>
  <c r="AV24" i="23" s="1"/>
  <c r="AP60" i="23" s="1"/>
  <c r="BL27" i="20"/>
  <c r="BL16" i="20"/>
  <c r="L49" i="57"/>
  <c r="H44" i="55"/>
  <c r="H43" i="55" s="1"/>
  <c r="H37" i="55"/>
  <c r="H36" i="55" s="1"/>
  <c r="G56" i="56"/>
  <c r="V27" i="19"/>
  <c r="AA13" i="21"/>
  <c r="AC13" i="21"/>
  <c r="AD13" i="21"/>
  <c r="AB13" i="21"/>
  <c r="BM13" i="21"/>
  <c r="Z13" i="21"/>
  <c r="K56" i="56"/>
  <c r="Z8" i="21"/>
  <c r="AA8" i="21"/>
  <c r="AB8" i="21"/>
  <c r="AD8" i="21"/>
  <c r="AC8" i="21"/>
  <c r="BM8" i="21"/>
  <c r="BM11" i="21" s="1"/>
  <c r="BM26" i="21" s="1"/>
  <c r="V16" i="21"/>
  <c r="W16" i="21"/>
  <c r="X16" i="21" s="1"/>
  <c r="Y16" i="21" s="1"/>
  <c r="K59" i="57"/>
  <c r="X27" i="22"/>
  <c r="Y8" i="22"/>
  <c r="BM22" i="19"/>
  <c r="BM25" i="19" s="1"/>
  <c r="AB22" i="19"/>
  <c r="AC22" i="19"/>
  <c r="AA22" i="19"/>
  <c r="Z22" i="19"/>
  <c r="AD22" i="19"/>
  <c r="X8" i="20"/>
  <c r="I46" i="55"/>
  <c r="AN17" i="23" l="1"/>
  <c r="AL17" i="18"/>
  <c r="AQ17" i="23" s="1"/>
  <c r="AN54" i="23" s="1"/>
  <c r="L54" i="57"/>
  <c r="AK17" i="18"/>
  <c r="AP17" i="23" s="1"/>
  <c r="AM54" i="23" s="1"/>
  <c r="AM17" i="23"/>
  <c r="AA21" i="18"/>
  <c r="AC21" i="18"/>
  <c r="AD21" i="18"/>
  <c r="Z21" i="18"/>
  <c r="AB21" i="18"/>
  <c r="H46" i="55"/>
  <c r="H49" i="55" s="1"/>
  <c r="K54" i="57"/>
  <c r="AN8" i="23"/>
  <c r="O46" i="57"/>
  <c r="AD16" i="19"/>
  <c r="AA16" i="19"/>
  <c r="AB16" i="19"/>
  <c r="AC16" i="19"/>
  <c r="Z16" i="19"/>
  <c r="Z21" i="21"/>
  <c r="AD21" i="21"/>
  <c r="AA21" i="21"/>
  <c r="AB21" i="21"/>
  <c r="AC21" i="21"/>
  <c r="AK21" i="20"/>
  <c r="AZ21" i="23" s="1"/>
  <c r="AW21" i="23"/>
  <c r="AK17" i="21"/>
  <c r="BE17" i="23" s="1"/>
  <c r="AS54" i="23" s="1"/>
  <c r="BB17" i="23"/>
  <c r="N56" i="56"/>
  <c r="Q29" i="55"/>
  <c r="Q30" i="55" s="1"/>
  <c r="Q15" i="55" s="1"/>
  <c r="Q16" i="55" s="1"/>
  <c r="Q23" i="55"/>
  <c r="Q27" i="55"/>
  <c r="Q22" i="55"/>
  <c r="Q25" i="55"/>
  <c r="Q24" i="55"/>
  <c r="Q26" i="55"/>
  <c r="BC17" i="23"/>
  <c r="AL17" i="21"/>
  <c r="BF17" i="23" s="1"/>
  <c r="AT54" i="23" s="1"/>
  <c r="I59" i="57"/>
  <c r="W26" i="18"/>
  <c r="X26" i="18" s="1"/>
  <c r="Y26" i="18" s="1"/>
  <c r="V26" i="18"/>
  <c r="BM27" i="19"/>
  <c r="BM16" i="19"/>
  <c r="G46" i="57"/>
  <c r="G59" i="57" s="1"/>
  <c r="I49" i="57"/>
  <c r="L46" i="55"/>
  <c r="L54" i="55" s="1"/>
  <c r="AK8" i="18"/>
  <c r="AP8" i="23" s="1"/>
  <c r="AM47" i="23" s="1"/>
  <c r="F42" i="56"/>
  <c r="D21" i="56"/>
  <c r="F54" i="56"/>
  <c r="BG17" i="23"/>
  <c r="AK17" i="22"/>
  <c r="BJ17" i="23" s="1"/>
  <c r="AU54" i="23" s="1"/>
  <c r="AL25" i="18"/>
  <c r="AQ25" i="23" s="1"/>
  <c r="AN25" i="23"/>
  <c r="AL12" i="19"/>
  <c r="AV12" i="23" s="1"/>
  <c r="AP50" i="23" s="1"/>
  <c r="AS12" i="23"/>
  <c r="AC11" i="18"/>
  <c r="AB11" i="18"/>
  <c r="AA11" i="18"/>
  <c r="AD11" i="18"/>
  <c r="Z11" i="18"/>
  <c r="AK22" i="21"/>
  <c r="BE22" i="23" s="1"/>
  <c r="AS58" i="23" s="1"/>
  <c r="BB22" i="23"/>
  <c r="AR12" i="23"/>
  <c r="AK12" i="19"/>
  <c r="AU12" i="23" s="1"/>
  <c r="AO50" i="23" s="1"/>
  <c r="O46" i="55"/>
  <c r="AK25" i="18"/>
  <c r="AP25" i="23" s="1"/>
  <c r="AM25" i="23"/>
  <c r="BC22" i="23"/>
  <c r="AL22" i="21"/>
  <c r="BF22" i="23" s="1"/>
  <c r="AT58" i="23" s="1"/>
  <c r="AA21" i="22"/>
  <c r="Z21" i="22"/>
  <c r="AD21" i="22"/>
  <c r="AB21" i="22"/>
  <c r="AC21" i="22"/>
  <c r="Z25" i="21"/>
  <c r="AA25" i="21"/>
  <c r="AB25" i="21"/>
  <c r="AD25" i="21"/>
  <c r="AC25" i="21"/>
  <c r="AX21" i="23"/>
  <c r="AL21" i="20"/>
  <c r="BA21" i="23" s="1"/>
  <c r="BH17" i="23"/>
  <c r="AL17" i="22"/>
  <c r="BK17" i="23" s="1"/>
  <c r="AV54" i="23" s="1"/>
  <c r="P37" i="55"/>
  <c r="P36" i="55" s="1"/>
  <c r="P44" i="55"/>
  <c r="P43" i="55" s="1"/>
  <c r="AD11" i="22"/>
  <c r="AA11" i="22"/>
  <c r="AB11" i="22"/>
  <c r="AC11" i="22"/>
  <c r="Z11" i="22"/>
  <c r="AD25" i="19"/>
  <c r="Z25" i="19"/>
  <c r="AB25" i="19"/>
  <c r="AC25" i="19"/>
  <c r="AA25" i="19"/>
  <c r="Z26" i="21"/>
  <c r="AB26" i="21"/>
  <c r="AA26" i="21"/>
  <c r="AD26" i="21"/>
  <c r="AC26" i="21"/>
  <c r="Z16" i="18"/>
  <c r="AD16" i="18"/>
  <c r="AC16" i="18"/>
  <c r="AA16" i="18"/>
  <c r="AB16" i="18"/>
  <c r="AL17" i="19"/>
  <c r="AV17" i="23" s="1"/>
  <c r="AP54" i="23" s="1"/>
  <c r="AS17" i="23"/>
  <c r="L56" i="56"/>
  <c r="V26" i="20"/>
  <c r="W26" i="20"/>
  <c r="X26" i="20"/>
  <c r="Y26" i="20" s="1"/>
  <c r="AB12" i="18"/>
  <c r="AA12" i="18"/>
  <c r="AC12" i="18"/>
  <c r="AC27" i="18" s="1"/>
  <c r="Z12" i="18"/>
  <c r="Z27" i="18" s="1"/>
  <c r="AD12" i="18"/>
  <c r="AD27" i="18" s="1"/>
  <c r="BM12" i="18"/>
  <c r="Y27" i="18"/>
  <c r="BM8" i="19"/>
  <c r="BM11" i="19" s="1"/>
  <c r="BM26" i="19" s="1"/>
  <c r="AB8" i="19"/>
  <c r="AA8" i="19"/>
  <c r="Z8" i="19"/>
  <c r="Z27" i="19" s="1"/>
  <c r="AC8" i="19"/>
  <c r="AC27" i="19" s="1"/>
  <c r="Y27" i="19"/>
  <c r="AD8" i="19"/>
  <c r="AD27" i="19" s="1"/>
  <c r="Y12" i="21"/>
  <c r="X27" i="21"/>
  <c r="L59" i="55"/>
  <c r="AK16" i="22"/>
  <c r="BJ16" i="23" s="1"/>
  <c r="BG16" i="23"/>
  <c r="BB8" i="23"/>
  <c r="AK8" i="21"/>
  <c r="BE8" i="23" s="1"/>
  <c r="AS47" i="23" s="1"/>
  <c r="BC13" i="23"/>
  <c r="AL13" i="21"/>
  <c r="BF13" i="23" s="1"/>
  <c r="AT51" i="23" s="1"/>
  <c r="V26" i="19"/>
  <c r="W26" i="19"/>
  <c r="X26" i="19" s="1"/>
  <c r="Y26" i="19" s="1"/>
  <c r="AK17" i="19"/>
  <c r="AU17" i="23" s="1"/>
  <c r="AO54" i="23" s="1"/>
  <c r="AR17" i="23"/>
  <c r="BH25" i="23"/>
  <c r="AL25" i="22"/>
  <c r="BK25" i="23" s="1"/>
  <c r="M59" i="57"/>
  <c r="M49" i="57"/>
  <c r="M54" i="57"/>
  <c r="J64" i="56"/>
  <c r="J69" i="56"/>
  <c r="J59" i="56"/>
  <c r="AL12" i="20"/>
  <c r="BA12" i="23" s="1"/>
  <c r="AR50" i="23" s="1"/>
  <c r="AX12" i="23"/>
  <c r="G59" i="56"/>
  <c r="G64" i="56"/>
  <c r="G69" i="56"/>
  <c r="D16" i="57"/>
  <c r="F37" i="57"/>
  <c r="F44" i="57"/>
  <c r="Z16" i="20"/>
  <c r="AC16" i="20"/>
  <c r="AB16" i="20"/>
  <c r="AA16" i="20"/>
  <c r="AD16" i="20"/>
  <c r="O5" i="57"/>
  <c r="N35" i="57"/>
  <c r="BM27" i="20"/>
  <c r="BM16" i="20"/>
  <c r="AB21" i="19"/>
  <c r="Z21" i="19"/>
  <c r="AC21" i="19"/>
  <c r="AD21" i="19"/>
  <c r="AA21" i="19"/>
  <c r="N54" i="55"/>
  <c r="N49" i="55"/>
  <c r="N59" i="55"/>
  <c r="AS22" i="23"/>
  <c r="AL22" i="19"/>
  <c r="AV22" i="23" s="1"/>
  <c r="AP58" i="23" s="1"/>
  <c r="BC8" i="23"/>
  <c r="AL8" i="21"/>
  <c r="BF8" i="23" s="1"/>
  <c r="AT47" i="23" s="1"/>
  <c r="AC11" i="19"/>
  <c r="AB11" i="19"/>
  <c r="AD11" i="19"/>
  <c r="Z11" i="19"/>
  <c r="AA11" i="19"/>
  <c r="AW12" i="23"/>
  <c r="AK12" i="20"/>
  <c r="AZ12" i="23" s="1"/>
  <c r="AQ50" i="23" s="1"/>
  <c r="Q22" i="57"/>
  <c r="Q26" i="57"/>
  <c r="Q29" i="57"/>
  <c r="Q30" i="57" s="1"/>
  <c r="Q15" i="57" s="1"/>
  <c r="Q16" i="57" s="1"/>
  <c r="Q25" i="57"/>
  <c r="Q27" i="57"/>
  <c r="Q24" i="57"/>
  <c r="Q23" i="57"/>
  <c r="AK22" i="19"/>
  <c r="AU22" i="23" s="1"/>
  <c r="AO58" i="23" s="1"/>
  <c r="AR22" i="23"/>
  <c r="AL22" i="20"/>
  <c r="BA22" i="23" s="1"/>
  <c r="AR58" i="23" s="1"/>
  <c r="AX22" i="23"/>
  <c r="AD25" i="20"/>
  <c r="AB25" i="20"/>
  <c r="AC25" i="20"/>
  <c r="Z25" i="20"/>
  <c r="AA25" i="20"/>
  <c r="H59" i="55"/>
  <c r="H54" i="55"/>
  <c r="I49" i="55"/>
  <c r="I59" i="55"/>
  <c r="I54" i="55"/>
  <c r="P34" i="56"/>
  <c r="P35" i="56" s="1"/>
  <c r="P20" i="56" s="1"/>
  <c r="P21" i="56" s="1"/>
  <c r="P32" i="56"/>
  <c r="P27" i="56"/>
  <c r="P29" i="56"/>
  <c r="P28" i="56"/>
  <c r="P30" i="56"/>
  <c r="P31" i="56"/>
  <c r="Y8" i="20"/>
  <c r="X27" i="20"/>
  <c r="AA16" i="21"/>
  <c r="AC16" i="21"/>
  <c r="AD16" i="21"/>
  <c r="AB16" i="21"/>
  <c r="Z16" i="21"/>
  <c r="O54" i="56"/>
  <c r="O53" i="56" s="1"/>
  <c r="O42" i="56"/>
  <c r="O41" i="56" s="1"/>
  <c r="H56" i="56"/>
  <c r="BB11" i="23"/>
  <c r="AK11" i="21"/>
  <c r="BE11" i="23" s="1"/>
  <c r="D15" i="55"/>
  <c r="F16" i="55"/>
  <c r="K64" i="56"/>
  <c r="AD11" i="20"/>
  <c r="Z11" i="20"/>
  <c r="AC11" i="20"/>
  <c r="AA11" i="20"/>
  <c r="AB11" i="20"/>
  <c r="P5" i="55"/>
  <c r="O35" i="55"/>
  <c r="AL16" i="22"/>
  <c r="BK16" i="23" s="1"/>
  <c r="BH16" i="23"/>
  <c r="J59" i="55"/>
  <c r="J49" i="55"/>
  <c r="J54" i="55"/>
  <c r="V26" i="22"/>
  <c r="W26" i="22"/>
  <c r="X26" i="22" s="1"/>
  <c r="Y26" i="22" s="1"/>
  <c r="AB8" i="22"/>
  <c r="AA8" i="22"/>
  <c r="AC8" i="22"/>
  <c r="AC27" i="22" s="1"/>
  <c r="Y27" i="22"/>
  <c r="AD8" i="22"/>
  <c r="AD27" i="22" s="1"/>
  <c r="Z8" i="22"/>
  <c r="Z27" i="22" s="1"/>
  <c r="BM8" i="22"/>
  <c r="BM11" i="22" s="1"/>
  <c r="BM26" i="22" s="1"/>
  <c r="BB13" i="23"/>
  <c r="AK13" i="21"/>
  <c r="BE13" i="23" s="1"/>
  <c r="AS51" i="23" s="1"/>
  <c r="AW22" i="23"/>
  <c r="AK22" i="20"/>
  <c r="AZ22" i="23" s="1"/>
  <c r="AQ58" i="23" s="1"/>
  <c r="P44" i="57"/>
  <c r="P43" i="57" s="1"/>
  <c r="P37" i="57"/>
  <c r="P36" i="57" s="1"/>
  <c r="G37" i="55"/>
  <c r="G36" i="55" s="1"/>
  <c r="G44" i="55"/>
  <c r="G43" i="55" s="1"/>
  <c r="K40" i="56"/>
  <c r="K59" i="56" s="1"/>
  <c r="L5" i="56"/>
  <c r="BC11" i="23"/>
  <c r="AL11" i="21"/>
  <c r="BF11" i="23" s="1"/>
  <c r="BG25" i="23"/>
  <c r="AK25" i="22"/>
  <c r="BJ25" i="23" s="1"/>
  <c r="K69" i="56" l="1"/>
  <c r="AM21" i="23"/>
  <c r="AK21" i="18"/>
  <c r="AP21" i="23" s="1"/>
  <c r="G49" i="57"/>
  <c r="G46" i="55"/>
  <c r="G54" i="55" s="1"/>
  <c r="AN21" i="23"/>
  <c r="AL21" i="18"/>
  <c r="AQ21" i="23" s="1"/>
  <c r="G54" i="57"/>
  <c r="L49" i="55"/>
  <c r="P46" i="55"/>
  <c r="P46" i="57"/>
  <c r="AL21" i="22"/>
  <c r="BK21" i="23" s="1"/>
  <c r="BH21" i="23"/>
  <c r="F53" i="56"/>
  <c r="D53" i="56" s="1"/>
  <c r="D54" i="56"/>
  <c r="D42" i="56"/>
  <c r="F41" i="56"/>
  <c r="R29" i="55"/>
  <c r="R30" i="55" s="1"/>
  <c r="R15" i="55" s="1"/>
  <c r="R16" i="55" s="1"/>
  <c r="R25" i="55"/>
  <c r="R24" i="55"/>
  <c r="R27" i="55"/>
  <c r="R22" i="55"/>
  <c r="R23" i="55"/>
  <c r="R26" i="55"/>
  <c r="AL16" i="19"/>
  <c r="AV16" i="23" s="1"/>
  <c r="AS16" i="23"/>
  <c r="AK25" i="21"/>
  <c r="BE25" i="23" s="1"/>
  <c r="BB25" i="23"/>
  <c r="BB21" i="23"/>
  <c r="AK21" i="21"/>
  <c r="BE21" i="23" s="1"/>
  <c r="AM11" i="23"/>
  <c r="AK11" i="18"/>
  <c r="AP11" i="23" s="1"/>
  <c r="AK21" i="22"/>
  <c r="BJ21" i="23" s="1"/>
  <c r="BG21" i="23"/>
  <c r="AB26" i="18"/>
  <c r="AA26" i="18"/>
  <c r="AC26" i="18"/>
  <c r="AD26" i="18"/>
  <c r="Z26" i="18"/>
  <c r="AK16" i="19"/>
  <c r="AU16" i="23" s="1"/>
  <c r="AR16" i="23"/>
  <c r="Q44" i="55"/>
  <c r="Q43" i="55" s="1"/>
  <c r="Q37" i="55"/>
  <c r="Q36" i="55" s="1"/>
  <c r="AN11" i="23"/>
  <c r="AL11" i="18"/>
  <c r="AQ11" i="23" s="1"/>
  <c r="AL25" i="21"/>
  <c r="BF25" i="23" s="1"/>
  <c r="BC25" i="23"/>
  <c r="AL21" i="21"/>
  <c r="BF21" i="23" s="1"/>
  <c r="BC21" i="23"/>
  <c r="AA26" i="22"/>
  <c r="Z26" i="22"/>
  <c r="AC26" i="22"/>
  <c r="AD26" i="22"/>
  <c r="AB26" i="22"/>
  <c r="AX25" i="23"/>
  <c r="AL25" i="20"/>
  <c r="BA25" i="23" s="1"/>
  <c r="AL25" i="19"/>
  <c r="AV25" i="23" s="1"/>
  <c r="AS25" i="23"/>
  <c r="AB27" i="22"/>
  <c r="BH8" i="23"/>
  <c r="AL8" i="22"/>
  <c r="BK8" i="23" s="1"/>
  <c r="AV47" i="23" s="1"/>
  <c r="AR21" i="23"/>
  <c r="AK21" i="19"/>
  <c r="AU21" i="23" s="1"/>
  <c r="AM12" i="23"/>
  <c r="AK12" i="18"/>
  <c r="AP12" i="23" s="1"/>
  <c r="AM50" i="23" s="1"/>
  <c r="AA27" i="18"/>
  <c r="AL16" i="21"/>
  <c r="BF16" i="23" s="1"/>
  <c r="BC16" i="23"/>
  <c r="AS8" i="23"/>
  <c r="AB27" i="19"/>
  <c r="AL8" i="19"/>
  <c r="AV8" i="23" s="1"/>
  <c r="AP47" i="23" s="1"/>
  <c r="AK16" i="20"/>
  <c r="AZ16" i="23" s="1"/>
  <c r="AW16" i="23"/>
  <c r="Z26" i="20"/>
  <c r="AA26" i="20"/>
  <c r="AD26" i="20"/>
  <c r="AC26" i="20"/>
  <c r="AB26" i="20"/>
  <c r="BB26" i="23"/>
  <c r="AK26" i="21"/>
  <c r="BE26" i="23" s="1"/>
  <c r="P35" i="55"/>
  <c r="Q5" i="55"/>
  <c r="Q30" i="56"/>
  <c r="Q29" i="56"/>
  <c r="Q27" i="56"/>
  <c r="Q31" i="56"/>
  <c r="Q34" i="56"/>
  <c r="Q35" i="56" s="1"/>
  <c r="Q20" i="56" s="1"/>
  <c r="Q21" i="56" s="1"/>
  <c r="Q28" i="56"/>
  <c r="Q32" i="56"/>
  <c r="R25" i="57"/>
  <c r="R26" i="57"/>
  <c r="R23" i="57"/>
  <c r="R27" i="57"/>
  <c r="R29" i="57"/>
  <c r="R30" i="57" s="1"/>
  <c r="R15" i="57" s="1"/>
  <c r="R16" i="57" s="1"/>
  <c r="R22" i="57"/>
  <c r="R24" i="57"/>
  <c r="AX16" i="23"/>
  <c r="AL16" i="20"/>
  <c r="BA16" i="23" s="1"/>
  <c r="AC12" i="21"/>
  <c r="AC27" i="21" s="1"/>
  <c r="AB12" i="21"/>
  <c r="AD12" i="21"/>
  <c r="AD27" i="21" s="1"/>
  <c r="AA12" i="21"/>
  <c r="BM12" i="21"/>
  <c r="Z12" i="21"/>
  <c r="Z27" i="21" s="1"/>
  <c r="Y27" i="21"/>
  <c r="AL16" i="18"/>
  <c r="AQ16" i="23" s="1"/>
  <c r="AN16" i="23"/>
  <c r="AL26" i="21"/>
  <c r="BF26" i="23" s="1"/>
  <c r="BC26" i="23"/>
  <c r="N49" i="57"/>
  <c r="N54" i="57"/>
  <c r="N59" i="57"/>
  <c r="D37" i="57"/>
  <c r="F36" i="57"/>
  <c r="AB26" i="19"/>
  <c r="AC26" i="19"/>
  <c r="AD26" i="19"/>
  <c r="AA26" i="19"/>
  <c r="Z26" i="19"/>
  <c r="AK8" i="19"/>
  <c r="AU8" i="23" s="1"/>
  <c r="AO47" i="23" s="1"/>
  <c r="AA27" i="19"/>
  <c r="AR8" i="23"/>
  <c r="AN12" i="23"/>
  <c r="AL12" i="18"/>
  <c r="AQ12" i="23" s="1"/>
  <c r="AN50" i="23" s="1"/>
  <c r="AB27" i="18"/>
  <c r="AX11" i="23"/>
  <c r="AL11" i="20"/>
  <c r="BA11" i="23" s="1"/>
  <c r="BB16" i="23"/>
  <c r="AK16" i="21"/>
  <c r="BE16" i="23" s="1"/>
  <c r="AK25" i="20"/>
  <c r="AZ25" i="23" s="1"/>
  <c r="AW25" i="23"/>
  <c r="AL21" i="19"/>
  <c r="AV21" i="23" s="1"/>
  <c r="AS21" i="23"/>
  <c r="BM27" i="18"/>
  <c r="BM16" i="18"/>
  <c r="AK16" i="18"/>
  <c r="AP16" i="23" s="1"/>
  <c r="AM16" i="23"/>
  <c r="BH11" i="23"/>
  <c r="AL11" i="22"/>
  <c r="BK11" i="23" s="1"/>
  <c r="AA27" i="22"/>
  <c r="BG8" i="23"/>
  <c r="AK8" i="22"/>
  <c r="BJ8" i="23" s="1"/>
  <c r="AU47" i="23" s="1"/>
  <c r="AK11" i="19"/>
  <c r="AU11" i="23" s="1"/>
  <c r="AR11" i="23"/>
  <c r="P5" i="57"/>
  <c r="O35" i="57"/>
  <c r="O49" i="55"/>
  <c r="O54" i="55"/>
  <c r="O59" i="55"/>
  <c r="AK11" i="20"/>
  <c r="AZ11" i="23" s="1"/>
  <c r="AW11" i="23"/>
  <c r="H69" i="56"/>
  <c r="H64" i="56"/>
  <c r="H59" i="56"/>
  <c r="P54" i="56"/>
  <c r="P53" i="56" s="1"/>
  <c r="P42" i="56"/>
  <c r="P41" i="56" s="1"/>
  <c r="AK25" i="19"/>
  <c r="AU25" i="23" s="1"/>
  <c r="AR25" i="23"/>
  <c r="AK11" i="22"/>
  <c r="BJ11" i="23" s="1"/>
  <c r="BG11" i="23"/>
  <c r="Q44" i="57"/>
  <c r="Q43" i="57" s="1"/>
  <c r="Q37" i="57"/>
  <c r="Q36" i="57" s="1"/>
  <c r="Q46" i="57" s="1"/>
  <c r="AL11" i="19"/>
  <c r="AV11" i="23" s="1"/>
  <c r="AS11" i="23"/>
  <c r="L40" i="56"/>
  <c r="L69" i="56" s="1"/>
  <c r="M5" i="56"/>
  <c r="F37" i="55"/>
  <c r="D16" i="55"/>
  <c r="F44" i="55"/>
  <c r="O56" i="56"/>
  <c r="AB8" i="20"/>
  <c r="AD8" i="20"/>
  <c r="AD27" i="20" s="1"/>
  <c r="BM8" i="20"/>
  <c r="BM11" i="20" s="1"/>
  <c r="BM26" i="20" s="1"/>
  <c r="Y27" i="20"/>
  <c r="Z8" i="20"/>
  <c r="Z27" i="20" s="1"/>
  <c r="AC8" i="20"/>
  <c r="AC27" i="20" s="1"/>
  <c r="AA8" i="20"/>
  <c r="D44" i="57"/>
  <c r="F43" i="57"/>
  <c r="D43" i="57" s="1"/>
  <c r="G59" i="55" l="1"/>
  <c r="G49" i="55"/>
  <c r="Q46" i="55"/>
  <c r="AL26" i="18"/>
  <c r="AQ26" i="23" s="1"/>
  <c r="AN26" i="23"/>
  <c r="R37" i="55"/>
  <c r="R36" i="55" s="1"/>
  <c r="R44" i="55"/>
  <c r="R43" i="55" s="1"/>
  <c r="D41" i="56"/>
  <c r="F56" i="56"/>
  <c r="S25" i="55"/>
  <c r="S24" i="55"/>
  <c r="S26" i="55"/>
  <c r="S29" i="55"/>
  <c r="S30" i="55" s="1"/>
  <c r="S15" i="55" s="1"/>
  <c r="S16" i="55" s="1"/>
  <c r="S22" i="55"/>
  <c r="S23" i="55"/>
  <c r="S27" i="55"/>
  <c r="AK26" i="18"/>
  <c r="AP26" i="23" s="1"/>
  <c r="AM26" i="23"/>
  <c r="L59" i="56"/>
  <c r="Q42" i="56"/>
  <c r="Q41" i="56" s="1"/>
  <c r="Q54" i="56"/>
  <c r="Q53" i="56" s="1"/>
  <c r="AL27" i="22"/>
  <c r="BK27" i="23" s="1"/>
  <c r="BH27" i="23"/>
  <c r="BH26" i="23"/>
  <c r="AL26" i="22"/>
  <c r="BK26" i="23" s="1"/>
  <c r="AB27" i="20"/>
  <c r="AX8" i="23"/>
  <c r="AL8" i="20"/>
  <c r="BA8" i="23" s="1"/>
  <c r="AR47" i="23" s="1"/>
  <c r="L64" i="56"/>
  <c r="AL27" i="18"/>
  <c r="AQ27" i="23" s="1"/>
  <c r="AN27" i="23"/>
  <c r="R37" i="57"/>
  <c r="R36" i="57" s="1"/>
  <c r="R44" i="57"/>
  <c r="R43" i="57" s="1"/>
  <c r="AX26" i="23"/>
  <c r="AL26" i="20"/>
  <c r="BA26" i="23" s="1"/>
  <c r="AK27" i="18"/>
  <c r="AP27" i="23" s="1"/>
  <c r="AM27" i="23"/>
  <c r="AL27" i="19"/>
  <c r="AV27" i="23" s="1"/>
  <c r="AS27" i="23"/>
  <c r="BK28" i="23"/>
  <c r="BK42" i="23"/>
  <c r="O59" i="57"/>
  <c r="O54" i="57"/>
  <c r="O49" i="57"/>
  <c r="AK27" i="22"/>
  <c r="BJ27" i="23" s="1"/>
  <c r="BG27" i="23"/>
  <c r="AQ28" i="23"/>
  <c r="AQ42" i="23"/>
  <c r="BM16" i="21"/>
  <c r="BM27" i="21"/>
  <c r="R30" i="56"/>
  <c r="R27" i="56"/>
  <c r="R32" i="56"/>
  <c r="R29" i="56"/>
  <c r="R34" i="56"/>
  <c r="R35" i="56" s="1"/>
  <c r="R20" i="56" s="1"/>
  <c r="R21" i="56" s="1"/>
  <c r="R28" i="56"/>
  <c r="R31" i="56"/>
  <c r="AP42" i="23"/>
  <c r="AP28" i="23"/>
  <c r="F36" i="55"/>
  <c r="D37" i="55"/>
  <c r="R5" i="55"/>
  <c r="Q35" i="55"/>
  <c r="N5" i="56"/>
  <c r="M40" i="56"/>
  <c r="P49" i="55"/>
  <c r="P59" i="55"/>
  <c r="P54" i="55"/>
  <c r="BJ42" i="23"/>
  <c r="BJ28" i="23"/>
  <c r="AR26" i="23"/>
  <c r="AK26" i="19"/>
  <c r="AU26" i="23" s="1"/>
  <c r="S23" i="57"/>
  <c r="S26" i="57"/>
  <c r="S27" i="57"/>
  <c r="S25" i="57"/>
  <c r="S22" i="57"/>
  <c r="S24" i="57"/>
  <c r="S29" i="57"/>
  <c r="S30" i="57" s="1"/>
  <c r="S15" i="57" s="1"/>
  <c r="S16" i="57" s="1"/>
  <c r="AA27" i="20"/>
  <c r="AW8" i="23"/>
  <c r="AK8" i="20"/>
  <c r="AZ8" i="23" s="1"/>
  <c r="AQ47" i="23" s="1"/>
  <c r="F43" i="55"/>
  <c r="D43" i="55" s="1"/>
  <c r="D44" i="55"/>
  <c r="P56" i="56"/>
  <c r="P35" i="57"/>
  <c r="Q5" i="57"/>
  <c r="AS26" i="23"/>
  <c r="AL26" i="19"/>
  <c r="AV26" i="23" s="1"/>
  <c r="BB12" i="23"/>
  <c r="AK12" i="21"/>
  <c r="BE12" i="23" s="1"/>
  <c r="AS50" i="23" s="1"/>
  <c r="AA27" i="21"/>
  <c r="AK27" i="19"/>
  <c r="AU27" i="23" s="1"/>
  <c r="AR27" i="23"/>
  <c r="AL12" i="21"/>
  <c r="BF12" i="23" s="1"/>
  <c r="AT50" i="23" s="1"/>
  <c r="BC12" i="23"/>
  <c r="AB27" i="21"/>
  <c r="AU42" i="23"/>
  <c r="AU28" i="23"/>
  <c r="D36" i="57"/>
  <c r="F46" i="57"/>
  <c r="AK26" i="20"/>
  <c r="AZ26" i="23" s="1"/>
  <c r="AW26" i="23"/>
  <c r="AV42" i="23"/>
  <c r="AV28" i="23"/>
  <c r="AK26" i="22"/>
  <c r="BJ26" i="23" s="1"/>
  <c r="BG26" i="23"/>
  <c r="T24" i="55" l="1"/>
  <c r="T27" i="55"/>
  <c r="T26" i="55"/>
  <c r="T22" i="55"/>
  <c r="T29" i="55"/>
  <c r="T30" i="55" s="1"/>
  <c r="T15" i="55" s="1"/>
  <c r="T16" i="55" s="1"/>
  <c r="T25" i="55"/>
  <c r="T23" i="55"/>
  <c r="R46" i="55"/>
  <c r="F59" i="56"/>
  <c r="F69" i="56"/>
  <c r="D56" i="56"/>
  <c r="H28" i="53" s="1"/>
  <c r="F64" i="56"/>
  <c r="S44" i="55"/>
  <c r="S43" i="55" s="1"/>
  <c r="S37" i="55"/>
  <c r="S36" i="55" s="1"/>
  <c r="S46" i="55" s="1"/>
  <c r="R46" i="57"/>
  <c r="AW27" i="23"/>
  <c r="AK27" i="20"/>
  <c r="AZ27" i="23" s="1"/>
  <c r="O5" i="56"/>
  <c r="N40" i="56"/>
  <c r="BA28" i="23"/>
  <c r="BA42" i="23"/>
  <c r="Q56" i="56"/>
  <c r="BB27" i="23"/>
  <c r="AK27" i="21"/>
  <c r="BE27" i="23" s="1"/>
  <c r="R35" i="55"/>
  <c r="S5" i="55"/>
  <c r="BF28" i="23"/>
  <c r="BF42" i="23"/>
  <c r="F54" i="57"/>
  <c r="F59" i="57"/>
  <c r="D46" i="57"/>
  <c r="H29" i="53" s="1"/>
  <c r="F49" i="57"/>
  <c r="Q59" i="55"/>
  <c r="Q54" i="55"/>
  <c r="Q49" i="55"/>
  <c r="BE28" i="23"/>
  <c r="BE42" i="23"/>
  <c r="T24" i="57"/>
  <c r="T27" i="57"/>
  <c r="T25" i="57"/>
  <c r="T29" i="57"/>
  <c r="T30" i="57" s="1"/>
  <c r="T15" i="57" s="1"/>
  <c r="T16" i="57" s="1"/>
  <c r="T23" i="57"/>
  <c r="T26" i="57"/>
  <c r="T22" i="57"/>
  <c r="AX27" i="23"/>
  <c r="AL27" i="20"/>
  <c r="BA27" i="23" s="1"/>
  <c r="R5" i="57"/>
  <c r="Q35" i="57"/>
  <c r="M59" i="56"/>
  <c r="M64" i="56"/>
  <c r="M69" i="56"/>
  <c r="P49" i="57"/>
  <c r="P59" i="57"/>
  <c r="P54" i="57"/>
  <c r="S44" i="57"/>
  <c r="S43" i="57" s="1"/>
  <c r="S37" i="57"/>
  <c r="S36" i="57" s="1"/>
  <c r="R42" i="56"/>
  <c r="R41" i="56" s="1"/>
  <c r="R54" i="56"/>
  <c r="R53" i="56" s="1"/>
  <c r="AZ28" i="23"/>
  <c r="AZ42" i="23"/>
  <c r="D36" i="55"/>
  <c r="F46" i="55"/>
  <c r="S31" i="56"/>
  <c r="S34" i="56"/>
  <c r="S35" i="56" s="1"/>
  <c r="S20" i="56" s="1"/>
  <c r="S21" i="56" s="1"/>
  <c r="S30" i="56"/>
  <c r="S29" i="56"/>
  <c r="S28" i="56"/>
  <c r="S27" i="56"/>
  <c r="S32" i="56"/>
  <c r="AL27" i="21"/>
  <c r="BF27" i="23" s="1"/>
  <c r="BC27" i="23"/>
  <c r="F65" i="56" l="1"/>
  <c r="U65" i="56"/>
  <c r="J65" i="56"/>
  <c r="T65" i="56"/>
  <c r="Y65" i="56"/>
  <c r="Y67" i="56" s="1"/>
  <c r="I65" i="56"/>
  <c r="N65" i="56"/>
  <c r="M65" i="56"/>
  <c r="S65" i="56"/>
  <c r="X65" i="56"/>
  <c r="R65" i="56"/>
  <c r="Q65" i="56"/>
  <c r="G65" i="56"/>
  <c r="W65" i="56"/>
  <c r="L65" i="56"/>
  <c r="H65" i="56"/>
  <c r="V65" i="56"/>
  <c r="K65" i="56"/>
  <c r="P65" i="56"/>
  <c r="O65" i="56"/>
  <c r="U27" i="55"/>
  <c r="U22" i="55"/>
  <c r="U24" i="55"/>
  <c r="U26" i="55"/>
  <c r="U23" i="55"/>
  <c r="U25" i="55"/>
  <c r="U29" i="55"/>
  <c r="U30" i="55" s="1"/>
  <c r="U15" i="55" s="1"/>
  <c r="U16" i="55" s="1"/>
  <c r="T37" i="55"/>
  <c r="T36" i="55" s="1"/>
  <c r="T44" i="55"/>
  <c r="T43" i="55" s="1"/>
  <c r="R56" i="56"/>
  <c r="O70" i="56"/>
  <c r="Y71" i="56" s="1"/>
  <c r="Y72" i="56" s="1"/>
  <c r="N70" i="56"/>
  <c r="K70" i="56"/>
  <c r="J70" i="56"/>
  <c r="F70" i="56"/>
  <c r="G70" i="56"/>
  <c r="M70" i="56"/>
  <c r="H70" i="56"/>
  <c r="I70" i="56"/>
  <c r="L70" i="56"/>
  <c r="G60" i="56"/>
  <c r="J60" i="56"/>
  <c r="F60" i="56"/>
  <c r="O60" i="56"/>
  <c r="M60" i="56"/>
  <c r="L60" i="56"/>
  <c r="I60" i="56"/>
  <c r="N60" i="56"/>
  <c r="K60" i="56"/>
  <c r="H60" i="56"/>
  <c r="M50" i="57"/>
  <c r="J50" i="57"/>
  <c r="F50" i="57"/>
  <c r="N50" i="57"/>
  <c r="H50" i="57"/>
  <c r="O50" i="57"/>
  <c r="K50" i="57"/>
  <c r="I50" i="57"/>
  <c r="G50" i="57"/>
  <c r="L50" i="57"/>
  <c r="T34" i="56"/>
  <c r="T35" i="56" s="1"/>
  <c r="T20" i="56" s="1"/>
  <c r="T21" i="56" s="1"/>
  <c r="T30" i="56"/>
  <c r="T28" i="56"/>
  <c r="T29" i="56"/>
  <c r="T32" i="56"/>
  <c r="T31" i="56"/>
  <c r="T27" i="56"/>
  <c r="U29" i="57"/>
  <c r="U30" i="57" s="1"/>
  <c r="U15" i="57" s="1"/>
  <c r="U16" i="57" s="1"/>
  <c r="U23" i="57"/>
  <c r="U24" i="57"/>
  <c r="U22" i="57"/>
  <c r="U25" i="57"/>
  <c r="U26" i="57"/>
  <c r="U27" i="57"/>
  <c r="M60" i="57"/>
  <c r="N60" i="57"/>
  <c r="G60" i="57"/>
  <c r="H60" i="57"/>
  <c r="K60" i="57"/>
  <c r="I60" i="57"/>
  <c r="J60" i="57"/>
  <c r="O60" i="57"/>
  <c r="L60" i="57"/>
  <c r="F60" i="57"/>
  <c r="R49" i="55"/>
  <c r="R59" i="55"/>
  <c r="R54" i="55"/>
  <c r="P5" i="56"/>
  <c r="O40" i="56"/>
  <c r="W55" i="57"/>
  <c r="S55" i="57"/>
  <c r="H55" i="57"/>
  <c r="N55" i="57"/>
  <c r="J55" i="57"/>
  <c r="U55" i="57"/>
  <c r="P55" i="57"/>
  <c r="T55" i="57"/>
  <c r="F55" i="57"/>
  <c r="I55" i="57"/>
  <c r="L55" i="57"/>
  <c r="R55" i="57"/>
  <c r="V55" i="57"/>
  <c r="X55" i="57"/>
  <c r="G55" i="57"/>
  <c r="K55" i="57"/>
  <c r="O55" i="57"/>
  <c r="Y55" i="57"/>
  <c r="Y57" i="57" s="1"/>
  <c r="M55" i="57"/>
  <c r="Q55" i="57"/>
  <c r="F59" i="55"/>
  <c r="F49" i="55"/>
  <c r="F54" i="55"/>
  <c r="D46" i="55"/>
  <c r="H27" i="53" s="1"/>
  <c r="H30" i="53" s="1"/>
  <c r="T5" i="55"/>
  <c r="S35" i="55"/>
  <c r="N59" i="56"/>
  <c r="N64" i="56"/>
  <c r="N69" i="56"/>
  <c r="T44" i="57"/>
  <c r="T43" i="57" s="1"/>
  <c r="T37" i="57"/>
  <c r="T36" i="57" s="1"/>
  <c r="S42" i="56"/>
  <c r="S41" i="56" s="1"/>
  <c r="S54" i="56"/>
  <c r="S53" i="56" s="1"/>
  <c r="S46" i="57"/>
  <c r="Q59" i="57"/>
  <c r="Q54" i="57"/>
  <c r="Q49" i="57"/>
  <c r="S5" i="57"/>
  <c r="R35" i="57"/>
  <c r="V26" i="55" l="1"/>
  <c r="V23" i="55"/>
  <c r="V25" i="55"/>
  <c r="V24" i="55"/>
  <c r="V22" i="55"/>
  <c r="V29" i="55"/>
  <c r="V30" i="55" s="1"/>
  <c r="V15" i="55" s="1"/>
  <c r="V16" i="55" s="1"/>
  <c r="V27" i="55"/>
  <c r="T46" i="55"/>
  <c r="T46" i="57"/>
  <c r="U37" i="55"/>
  <c r="U36" i="55" s="1"/>
  <c r="U44" i="55"/>
  <c r="U43" i="55" s="1"/>
  <c r="R59" i="57"/>
  <c r="R49" i="57"/>
  <c r="R54" i="57"/>
  <c r="G60" i="55"/>
  <c r="H60" i="55"/>
  <c r="K60" i="55"/>
  <c r="L60" i="55"/>
  <c r="I60" i="55"/>
  <c r="O60" i="55"/>
  <c r="M60" i="55"/>
  <c r="F60" i="55"/>
  <c r="J60" i="55"/>
  <c r="N60" i="55"/>
  <c r="R55" i="55"/>
  <c r="M55" i="55"/>
  <c r="T55" i="55"/>
  <c r="Y55" i="55"/>
  <c r="Y57" i="55" s="1"/>
  <c r="V55" i="55"/>
  <c r="X55" i="55"/>
  <c r="I55" i="55"/>
  <c r="G55" i="55"/>
  <c r="S55" i="55"/>
  <c r="Q55" i="55"/>
  <c r="O55" i="55"/>
  <c r="W55" i="55"/>
  <c r="J55" i="55"/>
  <c r="P55" i="55"/>
  <c r="K55" i="55"/>
  <c r="N55" i="55"/>
  <c r="H55" i="55"/>
  <c r="F55" i="55"/>
  <c r="U55" i="55"/>
  <c r="L55" i="55"/>
  <c r="I50" i="55"/>
  <c r="F50" i="55"/>
  <c r="K50" i="55"/>
  <c r="G50" i="55"/>
  <c r="N50" i="55"/>
  <c r="J50" i="55"/>
  <c r="M50" i="55"/>
  <c r="L50" i="55"/>
  <c r="H50" i="55"/>
  <c r="O50" i="55"/>
  <c r="V23" i="57"/>
  <c r="V22" i="57"/>
  <c r="V29" i="57"/>
  <c r="V30" i="57" s="1"/>
  <c r="V15" i="57" s="1"/>
  <c r="V16" i="57" s="1"/>
  <c r="V25" i="57"/>
  <c r="V27" i="57"/>
  <c r="V24" i="57"/>
  <c r="V26" i="57"/>
  <c r="T54" i="56"/>
  <c r="T53" i="56" s="1"/>
  <c r="T42" i="56"/>
  <c r="T41" i="56" s="1"/>
  <c r="S54" i="55"/>
  <c r="S59" i="55"/>
  <c r="S49" i="55"/>
  <c r="U28" i="56"/>
  <c r="U31" i="56"/>
  <c r="U29" i="56"/>
  <c r="U30" i="56"/>
  <c r="U34" i="56"/>
  <c r="U35" i="56" s="1"/>
  <c r="U20" i="56" s="1"/>
  <c r="U21" i="56" s="1"/>
  <c r="U32" i="56"/>
  <c r="U27" i="56"/>
  <c r="S56" i="56"/>
  <c r="U44" i="57"/>
  <c r="U43" i="57" s="1"/>
  <c r="U37" i="57"/>
  <c r="U36" i="57" s="1"/>
  <c r="U46" i="57" s="1"/>
  <c r="U5" i="55"/>
  <c r="T35" i="55"/>
  <c r="Y61" i="57"/>
  <c r="Y62" i="57" s="1"/>
  <c r="P40" i="56"/>
  <c r="Q5" i="56"/>
  <c r="S35" i="57"/>
  <c r="S59" i="57" s="1"/>
  <c r="T5" i="57"/>
  <c r="O64" i="56"/>
  <c r="O59" i="56"/>
  <c r="O69" i="56"/>
  <c r="U46" i="55" l="1"/>
  <c r="V44" i="55"/>
  <c r="V43" i="55" s="1"/>
  <c r="V37" i="55"/>
  <c r="V36" i="55" s="1"/>
  <c r="V46" i="55" s="1"/>
  <c r="W23" i="55"/>
  <c r="W24" i="55"/>
  <c r="W25" i="55"/>
  <c r="W27" i="55"/>
  <c r="W22" i="55"/>
  <c r="W26" i="55"/>
  <c r="W29" i="55"/>
  <c r="W30" i="55" s="1"/>
  <c r="W15" i="55" s="1"/>
  <c r="W16" i="55" s="1"/>
  <c r="Q40" i="56"/>
  <c r="R5" i="56"/>
  <c r="S54" i="57"/>
  <c r="P59" i="56"/>
  <c r="P69" i="56"/>
  <c r="P64" i="56"/>
  <c r="S49" i="57"/>
  <c r="Y61" i="55"/>
  <c r="Y62" i="55" s="1"/>
  <c r="V28" i="56"/>
  <c r="V31" i="56"/>
  <c r="V34" i="56"/>
  <c r="V35" i="56" s="1"/>
  <c r="V20" i="56" s="1"/>
  <c r="V21" i="56" s="1"/>
  <c r="V32" i="56"/>
  <c r="V29" i="56"/>
  <c r="V30" i="56"/>
  <c r="V27" i="56"/>
  <c r="V44" i="57"/>
  <c r="V43" i="57" s="1"/>
  <c r="V37" i="57"/>
  <c r="V36" i="57" s="1"/>
  <c r="T49" i="55"/>
  <c r="T54" i="55"/>
  <c r="T59" i="55"/>
  <c r="U35" i="55"/>
  <c r="V5" i="55"/>
  <c r="U5" i="57"/>
  <c r="T35" i="57"/>
  <c r="W22" i="57"/>
  <c r="W25" i="57"/>
  <c r="W27" i="57"/>
  <c r="W24" i="57"/>
  <c r="W23" i="57"/>
  <c r="W29" i="57"/>
  <c r="W30" i="57" s="1"/>
  <c r="W15" i="57" s="1"/>
  <c r="W16" i="57" s="1"/>
  <c r="W26" i="57"/>
  <c r="U42" i="56"/>
  <c r="U41" i="56" s="1"/>
  <c r="U54" i="56"/>
  <c r="U53" i="56" s="1"/>
  <c r="T56" i="56"/>
  <c r="X26" i="55" l="1"/>
  <c r="X22" i="55"/>
  <c r="X24" i="55"/>
  <c r="X27" i="55"/>
  <c r="X29" i="55"/>
  <c r="X30" i="55" s="1"/>
  <c r="X15" i="55" s="1"/>
  <c r="X16" i="55" s="1"/>
  <c r="X23" i="55"/>
  <c r="X25" i="55"/>
  <c r="V46" i="57"/>
  <c r="W44" i="55"/>
  <c r="W43" i="55" s="1"/>
  <c r="W37" i="55"/>
  <c r="W36" i="55" s="1"/>
  <c r="W46" i="55" s="1"/>
  <c r="U59" i="55"/>
  <c r="U54" i="55"/>
  <c r="V54" i="56"/>
  <c r="V53" i="56" s="1"/>
  <c r="V42" i="56"/>
  <c r="V41" i="56" s="1"/>
  <c r="U56" i="56"/>
  <c r="T49" i="57"/>
  <c r="T59" i="57"/>
  <c r="T54" i="57"/>
  <c r="X22" i="57"/>
  <c r="X24" i="57"/>
  <c r="X27" i="57"/>
  <c r="X23" i="57"/>
  <c r="X25" i="57"/>
  <c r="X26" i="57"/>
  <c r="X29" i="57"/>
  <c r="X30" i="57" s="1"/>
  <c r="X15" i="57" s="1"/>
  <c r="X16" i="57" s="1"/>
  <c r="U35" i="57"/>
  <c r="V5" i="57"/>
  <c r="W37" i="57"/>
  <c r="W36" i="57" s="1"/>
  <c r="W44" i="57"/>
  <c r="W43" i="57" s="1"/>
  <c r="W5" i="55"/>
  <c r="V35" i="55"/>
  <c r="S5" i="56"/>
  <c r="R40" i="56"/>
  <c r="W30" i="56"/>
  <c r="W32" i="56"/>
  <c r="W34" i="56"/>
  <c r="W35" i="56" s="1"/>
  <c r="W20" i="56" s="1"/>
  <c r="W21" i="56" s="1"/>
  <c r="W27" i="56"/>
  <c r="W28" i="56"/>
  <c r="W29" i="56"/>
  <c r="W31" i="56"/>
  <c r="Q64" i="56"/>
  <c r="Q69" i="56"/>
  <c r="Q59" i="56"/>
  <c r="W46" i="57" l="1"/>
  <c r="X37" i="55"/>
  <c r="X36" i="55" s="1"/>
  <c r="X44" i="55"/>
  <c r="X43" i="55" s="1"/>
  <c r="Y24" i="55"/>
  <c r="Y26" i="55"/>
  <c r="Y29" i="55"/>
  <c r="Y30" i="55" s="1"/>
  <c r="Y15" i="55" s="1"/>
  <c r="Y16" i="55" s="1"/>
  <c r="Y22" i="55"/>
  <c r="Y25" i="55"/>
  <c r="Y23" i="55"/>
  <c r="Y27" i="55"/>
  <c r="W54" i="56"/>
  <c r="W53" i="56" s="1"/>
  <c r="W42" i="56"/>
  <c r="W41" i="56" s="1"/>
  <c r="T5" i="56"/>
  <c r="S40" i="56"/>
  <c r="Y29" i="57"/>
  <c r="Y30" i="57" s="1"/>
  <c r="Y15" i="57" s="1"/>
  <c r="Y16" i="57" s="1"/>
  <c r="Y24" i="57"/>
  <c r="Y23" i="57"/>
  <c r="Y25" i="57"/>
  <c r="Y26" i="57"/>
  <c r="Y22" i="57"/>
  <c r="Y27" i="57"/>
  <c r="V56" i="56"/>
  <c r="V35" i="57"/>
  <c r="W5" i="57"/>
  <c r="R69" i="56"/>
  <c r="R64" i="56"/>
  <c r="R59" i="56"/>
  <c r="V59" i="55"/>
  <c r="V54" i="55"/>
  <c r="U59" i="57"/>
  <c r="U54" i="57"/>
  <c r="X5" i="55"/>
  <c r="W35" i="55"/>
  <c r="X37" i="57"/>
  <c r="X36" i="57" s="1"/>
  <c r="X44" i="57"/>
  <c r="X43" i="57" s="1"/>
  <c r="X29" i="56"/>
  <c r="X31" i="56"/>
  <c r="X30" i="56"/>
  <c r="X32" i="56"/>
  <c r="X27" i="56"/>
  <c r="X28" i="56"/>
  <c r="X34" i="56"/>
  <c r="X35" i="56" s="1"/>
  <c r="X20" i="56" s="1"/>
  <c r="X21" i="56" s="1"/>
  <c r="Y37" i="55" l="1"/>
  <c r="Y36" i="55" s="1"/>
  <c r="Y44" i="55"/>
  <c r="Y43" i="55" s="1"/>
  <c r="X46" i="55"/>
  <c r="X46" i="57"/>
  <c r="Y29" i="56"/>
  <c r="Y34" i="56"/>
  <c r="Y35" i="56" s="1"/>
  <c r="Y20" i="56" s="1"/>
  <c r="Y21" i="56" s="1"/>
  <c r="Y28" i="56"/>
  <c r="Y27" i="56"/>
  <c r="Y32" i="56"/>
  <c r="Y31" i="56"/>
  <c r="Y30" i="56"/>
  <c r="Y5" i="55"/>
  <c r="Y35" i="55" s="1"/>
  <c r="X35" i="55"/>
  <c r="W35" i="57"/>
  <c r="X5" i="57"/>
  <c r="S69" i="56"/>
  <c r="S59" i="56"/>
  <c r="S64" i="56"/>
  <c r="X54" i="56"/>
  <c r="X53" i="56" s="1"/>
  <c r="X42" i="56"/>
  <c r="X41" i="56" s="1"/>
  <c r="X56" i="56" s="1"/>
  <c r="W59" i="55"/>
  <c r="W54" i="55"/>
  <c r="V54" i="57"/>
  <c r="V59" i="57"/>
  <c r="U5" i="56"/>
  <c r="T40" i="56"/>
  <c r="W56" i="56"/>
  <c r="Y37" i="57"/>
  <c r="Y36" i="57" s="1"/>
  <c r="Y44" i="57"/>
  <c r="Y43" i="57" s="1"/>
  <c r="Y46" i="57" l="1"/>
  <c r="Y46" i="55"/>
  <c r="T69" i="56"/>
  <c r="T59" i="56"/>
  <c r="T64" i="56"/>
  <c r="Y5" i="57"/>
  <c r="Y35" i="57" s="1"/>
  <c r="Y59" i="57" s="1"/>
  <c r="X35" i="57"/>
  <c r="V5" i="56"/>
  <c r="U40" i="56"/>
  <c r="Y54" i="57"/>
  <c r="W54" i="57"/>
  <c r="W59" i="57"/>
  <c r="Y54" i="56"/>
  <c r="Y53" i="56" s="1"/>
  <c r="Y42" i="56"/>
  <c r="Y41" i="56" s="1"/>
  <c r="Y56" i="56" s="1"/>
  <c r="X54" i="55"/>
  <c r="X59" i="55"/>
  <c r="Y59" i="55"/>
  <c r="Y54" i="55"/>
  <c r="X59" i="57"/>
  <c r="X54" i="57"/>
  <c r="W5" i="56" l="1"/>
  <c r="V40" i="56"/>
  <c r="U64" i="56"/>
  <c r="U69" i="56"/>
  <c r="V69" i="56" l="1"/>
  <c r="V64" i="56"/>
  <c r="X5" i="56"/>
  <c r="W40" i="56"/>
  <c r="W69" i="56" l="1"/>
  <c r="W64" i="56"/>
  <c r="Y5" i="56"/>
  <c r="Y40" i="56" s="1"/>
  <c r="X40" i="56"/>
  <c r="X64" i="56" l="1"/>
  <c r="X69" i="56"/>
  <c r="Y64" i="56"/>
  <c r="Y69" i="56"/>
</calcChain>
</file>

<file path=xl/sharedStrings.xml><?xml version="1.0" encoding="utf-8"?>
<sst xmlns="http://schemas.openxmlformats.org/spreadsheetml/2006/main" count="1467" uniqueCount="425">
  <si>
    <t>費用</t>
    <rPh sb="0" eb="2">
      <t>ヒヨウ</t>
    </rPh>
    <phoneticPr fontId="5"/>
  </si>
  <si>
    <t>小計</t>
    <rPh sb="0" eb="2">
      <t>ショウケイ</t>
    </rPh>
    <phoneticPr fontId="5"/>
  </si>
  <si>
    <t>関東</t>
    <rPh sb="0" eb="2">
      <t>カントウ</t>
    </rPh>
    <phoneticPr fontId="5"/>
  </si>
  <si>
    <t>参考</t>
    <rPh sb="0" eb="2">
      <t>サンコウ</t>
    </rPh>
    <phoneticPr fontId="5"/>
  </si>
  <si>
    <t>収益</t>
    <rPh sb="0" eb="2">
      <t>シュウエキ</t>
    </rPh>
    <phoneticPr fontId="5"/>
  </si>
  <si>
    <t>固定資産</t>
    <rPh sb="0" eb="2">
      <t>コテイ</t>
    </rPh>
    <rPh sb="2" eb="4">
      <t>シサン</t>
    </rPh>
    <phoneticPr fontId="5"/>
  </si>
  <si>
    <t>駐車場収入
H19</t>
    <rPh sb="0" eb="3">
      <t>チュウシャジョウ</t>
    </rPh>
    <rPh sb="3" eb="5">
      <t>シュウニュウ</t>
    </rPh>
    <phoneticPr fontId="5"/>
  </si>
  <si>
    <t>駐車場収入
過去3期間平均</t>
    <rPh sb="0" eb="3">
      <t>チュウシャジョウ</t>
    </rPh>
    <rPh sb="3" eb="5">
      <t>シュウニュウ</t>
    </rPh>
    <rPh sb="6" eb="8">
      <t>カコ</t>
    </rPh>
    <rPh sb="9" eb="11">
      <t>キカン</t>
    </rPh>
    <rPh sb="11" eb="13">
      <t>ヘイキン</t>
    </rPh>
    <phoneticPr fontId="5"/>
  </si>
  <si>
    <t>その他収入
H19</t>
    <rPh sb="2" eb="3">
      <t>タ</t>
    </rPh>
    <rPh sb="3" eb="5">
      <t>シュウニュウ</t>
    </rPh>
    <phoneticPr fontId="5"/>
  </si>
  <si>
    <t>人件費
H19</t>
    <rPh sb="0" eb="3">
      <t>ジンケンヒ</t>
    </rPh>
    <phoneticPr fontId="5"/>
  </si>
  <si>
    <t>（参考）人件費(縮減)</t>
    <rPh sb="1" eb="3">
      <t>サンコウ</t>
    </rPh>
    <rPh sb="4" eb="7">
      <t>ジンケンヒ</t>
    </rPh>
    <rPh sb="8" eb="10">
      <t>シュクゲン</t>
    </rPh>
    <phoneticPr fontId="5"/>
  </si>
  <si>
    <t>保守・点検維持費
H19</t>
    <rPh sb="0" eb="2">
      <t>ホシュ</t>
    </rPh>
    <rPh sb="3" eb="5">
      <t>テンケン</t>
    </rPh>
    <rPh sb="5" eb="8">
      <t>イジヒ</t>
    </rPh>
    <phoneticPr fontId="5"/>
  </si>
  <si>
    <t>光熱費水道費
H19</t>
    <rPh sb="0" eb="3">
      <t>コウネツヒ</t>
    </rPh>
    <rPh sb="3" eb="6">
      <t>スイドウヒ</t>
    </rPh>
    <phoneticPr fontId="5"/>
  </si>
  <si>
    <t>事務所経費
H19</t>
    <rPh sb="0" eb="3">
      <t>ジムショ</t>
    </rPh>
    <rPh sb="3" eb="5">
      <t>ケイヒ</t>
    </rPh>
    <phoneticPr fontId="5"/>
  </si>
  <si>
    <t>内　固定資産税</t>
    <rPh sb="0" eb="1">
      <t>ウチ</t>
    </rPh>
    <rPh sb="2" eb="4">
      <t>コテイ</t>
    </rPh>
    <rPh sb="4" eb="6">
      <t>シサン</t>
    </rPh>
    <rPh sb="6" eb="7">
      <t>ゼイ</t>
    </rPh>
    <phoneticPr fontId="5"/>
  </si>
  <si>
    <t>その他</t>
    <rPh sb="2" eb="3">
      <t>タ</t>
    </rPh>
    <phoneticPr fontId="5"/>
  </si>
  <si>
    <t>減価償却費</t>
    <rPh sb="0" eb="2">
      <t>ゲンカ</t>
    </rPh>
    <rPh sb="2" eb="4">
      <t>ショウキャク</t>
    </rPh>
    <rPh sb="4" eb="5">
      <t>ヒ</t>
    </rPh>
    <phoneticPr fontId="5"/>
  </si>
  <si>
    <t>本部
人件費
H19</t>
    <rPh sb="0" eb="2">
      <t>ホンブ</t>
    </rPh>
    <rPh sb="3" eb="5">
      <t>ジンケン</t>
    </rPh>
    <rPh sb="5" eb="6">
      <t>ヒ</t>
    </rPh>
    <phoneticPr fontId="5"/>
  </si>
  <si>
    <t>本部
事務経費
H19</t>
    <rPh sb="0" eb="2">
      <t>ホンブ</t>
    </rPh>
    <rPh sb="3" eb="5">
      <t>ジム</t>
    </rPh>
    <rPh sb="5" eb="7">
      <t>ケイヒ</t>
    </rPh>
    <phoneticPr fontId="5"/>
  </si>
  <si>
    <t>営業損益</t>
    <rPh sb="0" eb="2">
      <t>エイギョウ</t>
    </rPh>
    <rPh sb="2" eb="4">
      <t>ソンエキ</t>
    </rPh>
    <phoneticPr fontId="5"/>
  </si>
  <si>
    <t>利益率
％</t>
    <rPh sb="0" eb="2">
      <t>リエキ</t>
    </rPh>
    <rPh sb="2" eb="3">
      <t>リツ</t>
    </rPh>
    <phoneticPr fontId="5"/>
  </si>
  <si>
    <t>法人税等
（40%)</t>
    <rPh sb="0" eb="4">
      <t>ホウジンゼイトウ</t>
    </rPh>
    <phoneticPr fontId="5"/>
  </si>
  <si>
    <t>税引後営業利益</t>
    <rPh sb="0" eb="2">
      <t>ゼイビ</t>
    </rPh>
    <rPh sb="2" eb="3">
      <t>ゴ</t>
    </rPh>
    <rPh sb="3" eb="5">
      <t>エイギョウ</t>
    </rPh>
    <rPh sb="5" eb="7">
      <t>リエキ</t>
    </rPh>
    <phoneticPr fontId="5"/>
  </si>
  <si>
    <t>税引後
キャッシュフロー
（税引後営業利益＋減価償却費）</t>
    <rPh sb="0" eb="2">
      <t>ゼイビ</t>
    </rPh>
    <rPh sb="2" eb="3">
      <t>ゴ</t>
    </rPh>
    <rPh sb="14" eb="16">
      <t>ゼイビ</t>
    </rPh>
    <rPh sb="16" eb="17">
      <t>ゴ</t>
    </rPh>
    <rPh sb="17" eb="19">
      <t>エイギョウ</t>
    </rPh>
    <rPh sb="19" eb="21">
      <t>リエキ</t>
    </rPh>
    <rPh sb="22" eb="24">
      <t>ゲンカ</t>
    </rPh>
    <rPh sb="24" eb="26">
      <t>ショウキャク</t>
    </rPh>
    <rPh sb="26" eb="27">
      <t>ヒ</t>
    </rPh>
    <phoneticPr fontId="5"/>
  </si>
  <si>
    <t>５％
（２０年）</t>
    <rPh sb="6" eb="7">
      <t>ネン</t>
    </rPh>
    <phoneticPr fontId="5"/>
  </si>
  <si>
    <t>６．６６％
（１５年）</t>
    <rPh sb="9" eb="10">
      <t>ネン</t>
    </rPh>
    <phoneticPr fontId="5"/>
  </si>
  <si>
    <t>１０％
（１０年）</t>
    <rPh sb="7" eb="8">
      <t>ネン</t>
    </rPh>
    <phoneticPr fontId="5"/>
  </si>
  <si>
    <t>１５％
（７年）</t>
    <rPh sb="6" eb="7">
      <t>ネン</t>
    </rPh>
    <phoneticPr fontId="5"/>
  </si>
  <si>
    <t>２０%
（５年）</t>
    <rPh sb="6" eb="7">
      <t>ネン</t>
    </rPh>
    <phoneticPr fontId="5"/>
  </si>
  <si>
    <t>一時移転コスト
資産・業務承継にかかる税等
①不動産取得税</t>
    <rPh sb="0" eb="2">
      <t>イチジ</t>
    </rPh>
    <rPh sb="2" eb="4">
      <t>イテン</t>
    </rPh>
    <rPh sb="8" eb="10">
      <t>シサン</t>
    </rPh>
    <rPh sb="11" eb="13">
      <t>ギョウム</t>
    </rPh>
    <rPh sb="13" eb="15">
      <t>ショウケイ</t>
    </rPh>
    <rPh sb="19" eb="20">
      <t>ゼイ</t>
    </rPh>
    <rPh sb="20" eb="21">
      <t>トウ</t>
    </rPh>
    <rPh sb="23" eb="26">
      <t>フドウサン</t>
    </rPh>
    <rPh sb="26" eb="28">
      <t>シュトク</t>
    </rPh>
    <rPh sb="28" eb="29">
      <t>ゼイ</t>
    </rPh>
    <phoneticPr fontId="5"/>
  </si>
  <si>
    <t>②登録免許税</t>
    <rPh sb="1" eb="3">
      <t>トウロク</t>
    </rPh>
    <rPh sb="3" eb="5">
      <t>メンキョ</t>
    </rPh>
    <rPh sb="5" eb="6">
      <t>ゼイ</t>
    </rPh>
    <phoneticPr fontId="5"/>
  </si>
  <si>
    <t>③鑑定費用</t>
    <rPh sb="1" eb="3">
      <t>カンテイ</t>
    </rPh>
    <rPh sb="3" eb="5">
      <t>ヒヨウ</t>
    </rPh>
    <phoneticPr fontId="5"/>
  </si>
  <si>
    <t>借入＋取得時コスト合計</t>
    <rPh sb="0" eb="2">
      <t>カリイレ</t>
    </rPh>
    <rPh sb="3" eb="5">
      <t>シュトク</t>
    </rPh>
    <rPh sb="5" eb="6">
      <t>ジ</t>
    </rPh>
    <rPh sb="9" eb="11">
      <t>ゴウケイ</t>
    </rPh>
    <phoneticPr fontId="5"/>
  </si>
  <si>
    <t>合計</t>
    <rPh sb="0" eb="2">
      <t>ゴウケイ</t>
    </rPh>
    <phoneticPr fontId="5"/>
  </si>
  <si>
    <t>平均</t>
    <rPh sb="0" eb="2">
      <t>ヘイキン</t>
    </rPh>
    <phoneticPr fontId="5"/>
  </si>
  <si>
    <t>固定資産税</t>
    <rPh sb="0" eb="2">
      <t>コテイ</t>
    </rPh>
    <rPh sb="2" eb="4">
      <t>シサン</t>
    </rPh>
    <rPh sb="4" eb="5">
      <t>ゼイ</t>
    </rPh>
    <phoneticPr fontId="5"/>
  </si>
  <si>
    <t>都市計画税</t>
    <rPh sb="0" eb="2">
      <t>トシ</t>
    </rPh>
    <rPh sb="2" eb="4">
      <t>ケイカク</t>
    </rPh>
    <rPh sb="4" eb="5">
      <t>ゼイ</t>
    </rPh>
    <phoneticPr fontId="5"/>
  </si>
  <si>
    <t>躯体
帳簿価格</t>
    <rPh sb="0" eb="2">
      <t>クタイ</t>
    </rPh>
    <rPh sb="3" eb="5">
      <t>チョウボ</t>
    </rPh>
    <rPh sb="5" eb="7">
      <t>カカク</t>
    </rPh>
    <phoneticPr fontId="5"/>
  </si>
  <si>
    <t>建物</t>
    <rPh sb="0" eb="2">
      <t>タテモノ</t>
    </rPh>
    <phoneticPr fontId="5"/>
  </si>
  <si>
    <t>以外
帳簿価格</t>
    <rPh sb="0" eb="2">
      <t>イガイ</t>
    </rPh>
    <rPh sb="3" eb="5">
      <t>チョウボ</t>
    </rPh>
    <rPh sb="5" eb="7">
      <t>カカク</t>
    </rPh>
    <phoneticPr fontId="5"/>
  </si>
  <si>
    <t>方式</t>
    <rPh sb="0" eb="2">
      <t>ホウシキ</t>
    </rPh>
    <phoneticPr fontId="5"/>
  </si>
  <si>
    <t>駐車場台数</t>
    <rPh sb="0" eb="2">
      <t>チュウシャ</t>
    </rPh>
    <rPh sb="2" eb="3">
      <t>ジョウ</t>
    </rPh>
    <rPh sb="3" eb="5">
      <t>ダイスウ</t>
    </rPh>
    <phoneticPr fontId="5"/>
  </si>
  <si>
    <t>人員</t>
    <rPh sb="0" eb="2">
      <t>ジンイン</t>
    </rPh>
    <phoneticPr fontId="5"/>
  </si>
  <si>
    <t>台数あたり運営人件費</t>
    <rPh sb="0" eb="2">
      <t>ダイスウ</t>
    </rPh>
    <rPh sb="5" eb="7">
      <t>ウンエイ</t>
    </rPh>
    <rPh sb="7" eb="9">
      <t>ジンケン</t>
    </rPh>
    <rPh sb="9" eb="10">
      <t>ヒ</t>
    </rPh>
    <phoneticPr fontId="5"/>
  </si>
  <si>
    <t>常勤職員あたりの単価</t>
    <rPh sb="0" eb="2">
      <t>ジョウキン</t>
    </rPh>
    <rPh sb="2" eb="4">
      <t>ショクイン</t>
    </rPh>
    <rPh sb="8" eb="10">
      <t>タンカ</t>
    </rPh>
    <phoneticPr fontId="5"/>
  </si>
  <si>
    <t>台数あたり保守・維持費</t>
    <rPh sb="0" eb="2">
      <t>ダイスウ</t>
    </rPh>
    <rPh sb="5" eb="7">
      <t>ホシュ</t>
    </rPh>
    <rPh sb="8" eb="10">
      <t>イジ</t>
    </rPh>
    <rPh sb="10" eb="11">
      <t>ヒ</t>
    </rPh>
    <phoneticPr fontId="5"/>
  </si>
  <si>
    <t>台数あたり営業損益</t>
    <rPh sb="0" eb="2">
      <t>ダイスウ</t>
    </rPh>
    <rPh sb="5" eb="7">
      <t>エイギョウ</t>
    </rPh>
    <rPh sb="7" eb="9">
      <t>ソンエキ</t>
    </rPh>
    <phoneticPr fontId="5"/>
  </si>
  <si>
    <t>台数あたりキャッシュフロー</t>
    <rPh sb="0" eb="2">
      <t>ダイスウ</t>
    </rPh>
    <phoneticPr fontId="5"/>
  </si>
  <si>
    <t>北海道</t>
    <rPh sb="0" eb="3">
      <t>ホッカイドウ</t>
    </rPh>
    <phoneticPr fontId="5"/>
  </si>
  <si>
    <t>北一条（札幌）</t>
    <rPh sb="0" eb="1">
      <t>キタ</t>
    </rPh>
    <rPh sb="1" eb="3">
      <t>イチジョウ</t>
    </rPh>
    <rPh sb="4" eb="6">
      <t>サッポロ</t>
    </rPh>
    <phoneticPr fontId="5"/>
  </si>
  <si>
    <t>自走</t>
    <rPh sb="0" eb="2">
      <t>ジソウ</t>
    </rPh>
    <phoneticPr fontId="5"/>
  </si>
  <si>
    <t>所長１名　業務管理員1名</t>
    <rPh sb="0" eb="2">
      <t>ショチョウ</t>
    </rPh>
    <rPh sb="3" eb="4">
      <t>メイ</t>
    </rPh>
    <rPh sb="5" eb="7">
      <t>ギョウム</t>
    </rPh>
    <rPh sb="7" eb="9">
      <t>カンリ</t>
    </rPh>
    <rPh sb="9" eb="10">
      <t>イン</t>
    </rPh>
    <rPh sb="11" eb="12">
      <t>メイ</t>
    </rPh>
    <phoneticPr fontId="5"/>
  </si>
  <si>
    <t>東北</t>
    <rPh sb="0" eb="2">
      <t>トウホク</t>
    </rPh>
    <phoneticPr fontId="5"/>
  </si>
  <si>
    <t>長島（青森）</t>
    <rPh sb="0" eb="2">
      <t>ナガシマ</t>
    </rPh>
    <rPh sb="3" eb="5">
      <t>アオモリ</t>
    </rPh>
    <phoneticPr fontId="5"/>
  </si>
  <si>
    <t>所長１名　業務管理員３名</t>
    <rPh sb="0" eb="2">
      <t>ショチョウ</t>
    </rPh>
    <rPh sb="3" eb="4">
      <t>メイ</t>
    </rPh>
    <rPh sb="5" eb="7">
      <t>ギョウム</t>
    </rPh>
    <rPh sb="7" eb="9">
      <t>カンリ</t>
    </rPh>
    <rPh sb="9" eb="10">
      <t>イン</t>
    </rPh>
    <rPh sb="11" eb="12">
      <t>メイ</t>
    </rPh>
    <phoneticPr fontId="5"/>
  </si>
  <si>
    <t>平和通り（福島）</t>
    <rPh sb="0" eb="3">
      <t>ヘイワドオ</t>
    </rPh>
    <rPh sb="5" eb="7">
      <t>フクシマ</t>
    </rPh>
    <phoneticPr fontId="5"/>
  </si>
  <si>
    <t>併用</t>
    <rPh sb="0" eb="2">
      <t>ヘイヨウ</t>
    </rPh>
    <phoneticPr fontId="5"/>
  </si>
  <si>
    <t>泉町（水戸）</t>
    <rPh sb="0" eb="1">
      <t>イズミ</t>
    </rPh>
    <rPh sb="1" eb="2">
      <t>チョウ</t>
    </rPh>
    <rPh sb="3" eb="5">
      <t>ミト</t>
    </rPh>
    <phoneticPr fontId="5"/>
  </si>
  <si>
    <t>赤坂（東京）</t>
    <rPh sb="0" eb="2">
      <t>アカサカ</t>
    </rPh>
    <rPh sb="3" eb="5">
      <t>トウキョウ</t>
    </rPh>
    <phoneticPr fontId="5"/>
  </si>
  <si>
    <t>機械</t>
    <rPh sb="0" eb="2">
      <t>キカイ</t>
    </rPh>
    <phoneticPr fontId="5"/>
  </si>
  <si>
    <t>八日町（八王子）</t>
    <rPh sb="0" eb="3">
      <t>ヨウカマチ</t>
    </rPh>
    <rPh sb="4" eb="7">
      <t>ハチオウジ</t>
    </rPh>
    <phoneticPr fontId="5"/>
  </si>
  <si>
    <t>中部・近畿</t>
    <rPh sb="0" eb="2">
      <t>チュウブ</t>
    </rPh>
    <rPh sb="3" eb="5">
      <t>キンキ</t>
    </rPh>
    <phoneticPr fontId="5"/>
  </si>
  <si>
    <t>静岡駅北口（静岡）</t>
    <rPh sb="0" eb="2">
      <t>シズオカ</t>
    </rPh>
    <rPh sb="2" eb="3">
      <t>エキ</t>
    </rPh>
    <rPh sb="3" eb="5">
      <t>キタグチ</t>
    </rPh>
    <rPh sb="6" eb="8">
      <t>シズオカ</t>
    </rPh>
    <phoneticPr fontId="5"/>
  </si>
  <si>
    <t>大曽根（名古屋）</t>
    <rPh sb="0" eb="3">
      <t>オオソネ</t>
    </rPh>
    <rPh sb="4" eb="7">
      <t>ナゴヤ</t>
    </rPh>
    <phoneticPr fontId="5"/>
  </si>
  <si>
    <t>四日市（四日市）</t>
    <rPh sb="0" eb="3">
      <t>ヨッカイチ</t>
    </rPh>
    <rPh sb="4" eb="7">
      <t>ヨッカイチ</t>
    </rPh>
    <phoneticPr fontId="5"/>
  </si>
  <si>
    <t>管理運営をディア四日市に委託</t>
    <rPh sb="0" eb="2">
      <t>カンリ</t>
    </rPh>
    <rPh sb="2" eb="4">
      <t>ウンエイ</t>
    </rPh>
    <rPh sb="8" eb="11">
      <t>ヨッカイチ</t>
    </rPh>
    <rPh sb="12" eb="14">
      <t>イタク</t>
    </rPh>
    <phoneticPr fontId="5"/>
  </si>
  <si>
    <t>中四国</t>
    <rPh sb="0" eb="3">
      <t>チュウシコク</t>
    </rPh>
    <phoneticPr fontId="5"/>
  </si>
  <si>
    <t>シャレオ（広島）</t>
    <rPh sb="5" eb="7">
      <t>ヒロシマ</t>
    </rPh>
    <phoneticPr fontId="5"/>
  </si>
  <si>
    <t>松山市役所前（松山）</t>
    <rPh sb="0" eb="2">
      <t>マツヤマ</t>
    </rPh>
    <rPh sb="2" eb="5">
      <t>シヤクショ</t>
    </rPh>
    <rPh sb="5" eb="6">
      <t>マエ</t>
    </rPh>
    <rPh sb="7" eb="9">
      <t>マツヤマ</t>
    </rPh>
    <phoneticPr fontId="5"/>
  </si>
  <si>
    <t>本部人件費</t>
    <rPh sb="0" eb="2">
      <t>ホンブ</t>
    </rPh>
    <rPh sb="2" eb="4">
      <t>ジンケン</t>
    </rPh>
    <rPh sb="4" eb="5">
      <t>ヒ</t>
    </rPh>
    <phoneticPr fontId="5"/>
  </si>
  <si>
    <t>本部経費計</t>
    <rPh sb="0" eb="2">
      <t>ホンブ</t>
    </rPh>
    <rPh sb="2" eb="4">
      <t>ケイヒ</t>
    </rPh>
    <rPh sb="4" eb="5">
      <t>ケイ</t>
    </rPh>
    <phoneticPr fontId="5"/>
  </si>
  <si>
    <t>本部経費比率</t>
    <rPh sb="0" eb="2">
      <t>ホンブ</t>
    </rPh>
    <rPh sb="2" eb="4">
      <t>ケイヒ</t>
    </rPh>
    <rPh sb="4" eb="6">
      <t>ヒリツ</t>
    </rPh>
    <phoneticPr fontId="5"/>
  </si>
  <si>
    <t>駐車場設置台数(事業報告)により按分</t>
    <rPh sb="3" eb="5">
      <t>セッチ</t>
    </rPh>
    <rPh sb="5" eb="7">
      <t>ダイスウ</t>
    </rPh>
    <rPh sb="8" eb="10">
      <t>ジギョウ</t>
    </rPh>
    <rPh sb="10" eb="12">
      <t>ホウコク</t>
    </rPh>
    <rPh sb="16" eb="18">
      <t>アンブン</t>
    </rPh>
    <phoneticPr fontId="5"/>
  </si>
  <si>
    <t>法人税等31百万円について、事務経費から除外する</t>
    <rPh sb="0" eb="3">
      <t>ホウジンゼイ</t>
    </rPh>
    <rPh sb="3" eb="4">
      <t>トウ</t>
    </rPh>
    <rPh sb="6" eb="9">
      <t>ヒャクマンエン</t>
    </rPh>
    <rPh sb="14" eb="16">
      <t>ジム</t>
    </rPh>
    <rPh sb="16" eb="18">
      <t>ケイヒ</t>
    </rPh>
    <rPh sb="20" eb="22">
      <t>ジョガイ</t>
    </rPh>
    <phoneticPr fontId="5"/>
  </si>
  <si>
    <t>特別会計正味財産増減計算書の損益(施設管理事業収益、費用を除く)との差異、雑収入　▲3百万円　減価償却▲1百万円　法人税等　+31百万円</t>
    <rPh sb="14" eb="16">
      <t>ソンエキ</t>
    </rPh>
    <rPh sb="17" eb="19">
      <t>シセツ</t>
    </rPh>
    <rPh sb="19" eb="21">
      <t>カンリ</t>
    </rPh>
    <rPh sb="21" eb="23">
      <t>ジギョウ</t>
    </rPh>
    <rPh sb="23" eb="25">
      <t>シュウエキ</t>
    </rPh>
    <rPh sb="26" eb="28">
      <t>ヒヨウ</t>
    </rPh>
    <rPh sb="29" eb="30">
      <t>ノゾ</t>
    </rPh>
    <rPh sb="37" eb="38">
      <t>ザツ</t>
    </rPh>
    <rPh sb="38" eb="40">
      <t>シュウニュウ</t>
    </rPh>
    <rPh sb="43" eb="46">
      <t>ヒャクマンエン</t>
    </rPh>
    <rPh sb="47" eb="49">
      <t>ゲンカ</t>
    </rPh>
    <rPh sb="49" eb="51">
      <t>ショウキャク</t>
    </rPh>
    <rPh sb="53" eb="56">
      <t>ヒャクマンエン</t>
    </rPh>
    <rPh sb="57" eb="61">
      <t>ホウジンゼイトウ</t>
    </rPh>
    <rPh sb="65" eb="68">
      <t>ヒャクマンエン</t>
    </rPh>
    <phoneticPr fontId="5"/>
  </si>
  <si>
    <t>借入額と同額での購入を仮定し、借入額の4%とする。</t>
    <rPh sb="0" eb="2">
      <t>カリイレ</t>
    </rPh>
    <rPh sb="2" eb="3">
      <t>ガク</t>
    </rPh>
    <rPh sb="4" eb="6">
      <t>ドウガク</t>
    </rPh>
    <rPh sb="8" eb="10">
      <t>コウニュウ</t>
    </rPh>
    <rPh sb="11" eb="13">
      <t>カテイ</t>
    </rPh>
    <rPh sb="15" eb="17">
      <t>カリイレ</t>
    </rPh>
    <rPh sb="17" eb="18">
      <t>ガク</t>
    </rPh>
    <phoneticPr fontId="5"/>
  </si>
  <si>
    <t>平成22年3月末までの借入額と同額での購入を仮定し、借入額の1000分の13(軽減税率)とする。</t>
    <rPh sb="0" eb="2">
      <t>ヘイセイ</t>
    </rPh>
    <rPh sb="4" eb="5">
      <t>ネン</t>
    </rPh>
    <rPh sb="6" eb="7">
      <t>ガツ</t>
    </rPh>
    <rPh sb="7" eb="8">
      <t>マツ</t>
    </rPh>
    <rPh sb="11" eb="13">
      <t>カリイレ</t>
    </rPh>
    <rPh sb="13" eb="14">
      <t>ガク</t>
    </rPh>
    <rPh sb="15" eb="17">
      <t>ドウガク</t>
    </rPh>
    <rPh sb="19" eb="21">
      <t>コウニュウ</t>
    </rPh>
    <rPh sb="22" eb="24">
      <t>カテイ</t>
    </rPh>
    <rPh sb="26" eb="28">
      <t>カリイレ</t>
    </rPh>
    <rPh sb="28" eb="29">
      <t>ガク</t>
    </rPh>
    <rPh sb="34" eb="35">
      <t>ブン</t>
    </rPh>
    <rPh sb="39" eb="41">
      <t>ケイゲン</t>
    </rPh>
    <rPh sb="41" eb="43">
      <t>ゼイリツ</t>
    </rPh>
    <phoneticPr fontId="5"/>
  </si>
  <si>
    <t>取得側にて、鑑定評価をとることが予想される。1件あたり＠1.5百万円と仮定</t>
    <rPh sb="0" eb="2">
      <t>シュトク</t>
    </rPh>
    <rPh sb="2" eb="3">
      <t>ガワ</t>
    </rPh>
    <rPh sb="6" eb="8">
      <t>カンテイ</t>
    </rPh>
    <rPh sb="8" eb="10">
      <t>ヒョウカ</t>
    </rPh>
    <rPh sb="16" eb="18">
      <t>ヨソウ</t>
    </rPh>
    <rPh sb="23" eb="24">
      <t>ケン</t>
    </rPh>
    <rPh sb="31" eb="34">
      <t>ヒャクマンエン</t>
    </rPh>
    <rPh sb="35" eb="37">
      <t>カテイ</t>
    </rPh>
    <phoneticPr fontId="5"/>
  </si>
  <si>
    <t>本部事務経費</t>
    <rPh sb="0" eb="2">
      <t>ホンブ</t>
    </rPh>
    <rPh sb="2" eb="4">
      <t>ジム</t>
    </rPh>
    <rPh sb="4" eb="6">
      <t>ケイヒ</t>
    </rPh>
    <phoneticPr fontId="5"/>
  </si>
  <si>
    <t>本部事務経費P/L</t>
    <rPh sb="0" eb="2">
      <t>ホンブ</t>
    </rPh>
    <rPh sb="2" eb="4">
      <t>ジム</t>
    </rPh>
    <rPh sb="4" eb="6">
      <t>ケイヒ</t>
    </rPh>
    <phoneticPr fontId="5"/>
  </si>
  <si>
    <t>法人税等</t>
    <rPh sb="0" eb="3">
      <t>ホウジンゼイ</t>
    </rPh>
    <rPh sb="3" eb="4">
      <t>トウ</t>
    </rPh>
    <phoneticPr fontId="5"/>
  </si>
  <si>
    <t>H19</t>
    <phoneticPr fontId="5"/>
  </si>
  <si>
    <t>H18</t>
    <phoneticPr fontId="5"/>
  </si>
  <si>
    <t>H17</t>
    <phoneticPr fontId="5"/>
  </si>
  <si>
    <t>羽衣・伊勢佐木（横浜）</t>
    <phoneticPr fontId="5"/>
  </si>
  <si>
    <t>-</t>
    <phoneticPr fontId="5"/>
  </si>
  <si>
    <t>桜橋（大阪）</t>
    <phoneticPr fontId="5"/>
  </si>
  <si>
    <t>はりまや（高知市）</t>
    <phoneticPr fontId="5"/>
  </si>
  <si>
    <t xml:space="preserve"> </t>
    <phoneticPr fontId="5"/>
  </si>
  <si>
    <t>;</t>
    <phoneticPr fontId="5"/>
  </si>
  <si>
    <t xml:space="preserve"> </t>
    <phoneticPr fontId="5"/>
  </si>
  <si>
    <t xml:space="preserve"> </t>
    <phoneticPr fontId="5"/>
  </si>
  <si>
    <t>八日町の「その他収入」は駐車場売却収入3百万円であり、臨時的な収入であるため、除外する。</t>
    <rPh sb="0" eb="2">
      <t>ハチニチ</t>
    </rPh>
    <rPh sb="2" eb="3">
      <t>マチ</t>
    </rPh>
    <rPh sb="7" eb="8">
      <t>タ</t>
    </rPh>
    <rPh sb="8" eb="10">
      <t>シュウニュウ</t>
    </rPh>
    <rPh sb="20" eb="23">
      <t>ヒャクマンエン</t>
    </rPh>
    <rPh sb="27" eb="29">
      <t>リンジ</t>
    </rPh>
    <rPh sb="29" eb="30">
      <t>テキ</t>
    </rPh>
    <rPh sb="31" eb="33">
      <t>シュウニュウ</t>
    </rPh>
    <rPh sb="39" eb="41">
      <t>ジョガイ</t>
    </rPh>
    <phoneticPr fontId="5"/>
  </si>
  <si>
    <t>松山市役所前（松山）の「その他収入」は指定管理者による松山市営駐車場の管理運営業務であるが、譲渡後も継続して実施できる業務とは限らないため除外する。</t>
    <rPh sb="0" eb="3">
      <t>マツヤマシ</t>
    </rPh>
    <rPh sb="3" eb="5">
      <t>ヤクショ</t>
    </rPh>
    <rPh sb="5" eb="6">
      <t>マエ</t>
    </rPh>
    <rPh sb="7" eb="9">
      <t>マツヤマ</t>
    </rPh>
    <rPh sb="14" eb="15">
      <t>タ</t>
    </rPh>
    <rPh sb="15" eb="17">
      <t>シュウニュウ</t>
    </rPh>
    <rPh sb="19" eb="21">
      <t>シテイ</t>
    </rPh>
    <rPh sb="21" eb="24">
      <t>カンリシャ</t>
    </rPh>
    <rPh sb="27" eb="29">
      <t>マツヤマ</t>
    </rPh>
    <rPh sb="29" eb="31">
      <t>シエイ</t>
    </rPh>
    <rPh sb="31" eb="33">
      <t>チュウシャ</t>
    </rPh>
    <rPh sb="33" eb="34">
      <t>ジョウ</t>
    </rPh>
    <rPh sb="35" eb="37">
      <t>カンリ</t>
    </rPh>
    <rPh sb="37" eb="39">
      <t>ウンエイ</t>
    </rPh>
    <rPh sb="39" eb="41">
      <t>ギョウム</t>
    </rPh>
    <rPh sb="46" eb="48">
      <t>ジョウト</t>
    </rPh>
    <rPh sb="48" eb="49">
      <t>ゴ</t>
    </rPh>
    <rPh sb="50" eb="52">
      <t>ケイゾク</t>
    </rPh>
    <rPh sb="54" eb="56">
      <t>ジッシ</t>
    </rPh>
    <rPh sb="59" eb="61">
      <t>ギョウム</t>
    </rPh>
    <rPh sb="63" eb="64">
      <t>カギ</t>
    </rPh>
    <rPh sb="69" eb="71">
      <t>ジョガイ</t>
    </rPh>
    <phoneticPr fontId="5"/>
  </si>
  <si>
    <t>長島（青森）について、減免を受けている固定資産税相当額（100千円）を費用に加算する。</t>
    <rPh sb="0" eb="2">
      <t>ナガシマ</t>
    </rPh>
    <rPh sb="3" eb="5">
      <t>アオモリ</t>
    </rPh>
    <rPh sb="11" eb="13">
      <t>ゲンメン</t>
    </rPh>
    <rPh sb="14" eb="15">
      <t>ウ</t>
    </rPh>
    <rPh sb="19" eb="21">
      <t>コテイ</t>
    </rPh>
    <rPh sb="21" eb="24">
      <t>シサンゼイ</t>
    </rPh>
    <rPh sb="24" eb="26">
      <t>ソウトウ</t>
    </rPh>
    <rPh sb="26" eb="27">
      <t>ガク</t>
    </rPh>
    <rPh sb="31" eb="33">
      <t>センエン</t>
    </rPh>
    <rPh sb="35" eb="37">
      <t>ヒヨウ</t>
    </rPh>
    <rPh sb="38" eb="40">
      <t>カサン</t>
    </rPh>
    <phoneticPr fontId="5"/>
  </si>
  <si>
    <t>借入金
残高</t>
    <rPh sb="0" eb="2">
      <t>カリイレ</t>
    </rPh>
    <rPh sb="2" eb="3">
      <t>キン</t>
    </rPh>
    <rPh sb="4" eb="6">
      <t>ザンダカ</t>
    </rPh>
    <phoneticPr fontId="5"/>
  </si>
  <si>
    <t>繰上返済
違約金</t>
    <rPh sb="0" eb="2">
      <t>クリア</t>
    </rPh>
    <rPh sb="2" eb="4">
      <t>ヘンサイ</t>
    </rPh>
    <rPh sb="5" eb="8">
      <t>イヤクキン</t>
    </rPh>
    <phoneticPr fontId="5"/>
  </si>
  <si>
    <t>シャレオではトンネル通行料を支払う必要がある。（年間15百万円）</t>
    <rPh sb="10" eb="13">
      <t>ツウコウリョウ</t>
    </rPh>
    <rPh sb="14" eb="16">
      <t>シハラ</t>
    </rPh>
    <rPh sb="17" eb="19">
      <t>ヒツヨウ</t>
    </rPh>
    <rPh sb="24" eb="26">
      <t>ネンカン</t>
    </rPh>
    <rPh sb="28" eb="31">
      <t>ヒャクマンエン</t>
    </rPh>
    <phoneticPr fontId="5"/>
  </si>
  <si>
    <t>税引前損益</t>
    <rPh sb="0" eb="2">
      <t>ゼイビ</t>
    </rPh>
    <rPh sb="2" eb="3">
      <t>マエ</t>
    </rPh>
    <rPh sb="3" eb="5">
      <t>ソンエキ</t>
    </rPh>
    <phoneticPr fontId="5"/>
  </si>
  <si>
    <t>税引後損益</t>
    <rPh sb="0" eb="2">
      <t>ゼイビ</t>
    </rPh>
    <rPh sb="2" eb="3">
      <t>ゴ</t>
    </rPh>
    <rPh sb="3" eb="5">
      <t>ソンエキ</t>
    </rPh>
    <phoneticPr fontId="5"/>
  </si>
  <si>
    <t>事業価値（割引率別）</t>
    <rPh sb="0" eb="2">
      <t>ジギョウ</t>
    </rPh>
    <rPh sb="2" eb="4">
      <t>カチ</t>
    </rPh>
    <rPh sb="5" eb="7">
      <t>ワリビキ</t>
    </rPh>
    <rPh sb="7" eb="8">
      <t>リツ</t>
    </rPh>
    <rPh sb="8" eb="9">
      <t>ベツ</t>
    </rPh>
    <phoneticPr fontId="5"/>
  </si>
  <si>
    <t>必要売却予定額</t>
    <rPh sb="0" eb="2">
      <t>ヒツヨウ</t>
    </rPh>
    <rPh sb="2" eb="4">
      <t>バイキャク</t>
    </rPh>
    <rPh sb="4" eb="6">
      <t>ヨテイ</t>
    </rPh>
    <rPh sb="6" eb="7">
      <t>ガク</t>
    </rPh>
    <phoneticPr fontId="5"/>
  </si>
  <si>
    <t>判定　</t>
    <rPh sb="0" eb="2">
      <t>ハンテイ</t>
    </rPh>
    <phoneticPr fontId="5"/>
  </si>
  <si>
    <t>6.66%、１５年との比較</t>
    <rPh sb="8" eb="9">
      <t>ネン</t>
    </rPh>
    <rPh sb="11" eb="13">
      <t>ヒカク</t>
    </rPh>
    <phoneticPr fontId="5"/>
  </si>
  <si>
    <t>10%、１０年との比較</t>
    <rPh sb="6" eb="7">
      <t>ネン</t>
    </rPh>
    <rPh sb="9" eb="11">
      <t>ヒカク</t>
    </rPh>
    <phoneticPr fontId="5"/>
  </si>
  <si>
    <t>一般的な民間企業の法定実効税率　40%にて算定している</t>
    <rPh sb="0" eb="3">
      <t>イッパンテキ</t>
    </rPh>
    <rPh sb="4" eb="6">
      <t>ミンカン</t>
    </rPh>
    <rPh sb="6" eb="8">
      <t>キギョウ</t>
    </rPh>
    <rPh sb="9" eb="11">
      <t>ホウテイ</t>
    </rPh>
    <rPh sb="11" eb="13">
      <t>ジッコウ</t>
    </rPh>
    <rPh sb="13" eb="15">
      <t>ゼイリツ</t>
    </rPh>
    <rPh sb="21" eb="23">
      <t>サンテイ</t>
    </rPh>
    <phoneticPr fontId="5"/>
  </si>
  <si>
    <t>道路開発資金借入金については、繰上返済時に違約金が返済時残高の5％発生するため考慮している。</t>
    <rPh sb="0" eb="2">
      <t>ドウロ</t>
    </rPh>
    <rPh sb="2" eb="4">
      <t>カイハツ</t>
    </rPh>
    <rPh sb="4" eb="6">
      <t>シキン</t>
    </rPh>
    <rPh sb="6" eb="8">
      <t>カリイレ</t>
    </rPh>
    <rPh sb="8" eb="9">
      <t>キン</t>
    </rPh>
    <rPh sb="15" eb="17">
      <t>クリア</t>
    </rPh>
    <rPh sb="17" eb="19">
      <t>ヘンサイ</t>
    </rPh>
    <rPh sb="19" eb="20">
      <t>ジ</t>
    </rPh>
    <rPh sb="21" eb="24">
      <t>イヤクキン</t>
    </rPh>
    <rPh sb="25" eb="27">
      <t>ヘンサイ</t>
    </rPh>
    <rPh sb="27" eb="28">
      <t>ジ</t>
    </rPh>
    <rPh sb="28" eb="30">
      <t>ザンダカ</t>
    </rPh>
    <rPh sb="33" eb="35">
      <t>ハッセイ</t>
    </rPh>
    <rPh sb="39" eb="41">
      <t>コウリョ</t>
    </rPh>
    <phoneticPr fontId="5"/>
  </si>
  <si>
    <t>特別会計正味財産増減計算書の減価償却費と差額▲1百万円が生じている</t>
    <rPh sb="4" eb="6">
      <t>ショウミ</t>
    </rPh>
    <rPh sb="6" eb="8">
      <t>ザイサン</t>
    </rPh>
    <rPh sb="8" eb="10">
      <t>ゾウゲン</t>
    </rPh>
    <rPh sb="10" eb="12">
      <t>ケイサン</t>
    </rPh>
    <rPh sb="12" eb="13">
      <t>ショ</t>
    </rPh>
    <rPh sb="14" eb="16">
      <t>ゲンカ</t>
    </rPh>
    <rPh sb="16" eb="19">
      <t>ショウキャクヒ</t>
    </rPh>
    <rPh sb="28" eb="29">
      <t>ショウ</t>
    </rPh>
    <phoneticPr fontId="5"/>
  </si>
  <si>
    <t xml:space="preserve"> </t>
    <phoneticPr fontId="5"/>
  </si>
  <si>
    <t>案１</t>
    <rPh sb="0" eb="1">
      <t>アン</t>
    </rPh>
    <phoneticPr fontId="5"/>
  </si>
  <si>
    <t>案２</t>
    <rPh sb="0" eb="1">
      <t>アン</t>
    </rPh>
    <phoneticPr fontId="5"/>
  </si>
  <si>
    <t>案３</t>
    <rPh sb="0" eb="1">
      <t>アン</t>
    </rPh>
    <phoneticPr fontId="5"/>
  </si>
  <si>
    <t>案４</t>
    <rPh sb="0" eb="1">
      <t>アン</t>
    </rPh>
    <phoneticPr fontId="5"/>
  </si>
  <si>
    <t>案５</t>
    <rPh sb="0" eb="1">
      <t>アン</t>
    </rPh>
    <phoneticPr fontId="5"/>
  </si>
  <si>
    <t>キャッシュ・フロー</t>
    <phoneticPr fontId="5"/>
  </si>
  <si>
    <t xml:space="preserve"> </t>
    <phoneticPr fontId="5"/>
  </si>
  <si>
    <t>キャッシュ・フロー</t>
    <phoneticPr fontId="5"/>
  </si>
  <si>
    <t>桜橋（大阪）</t>
    <phoneticPr fontId="5"/>
  </si>
  <si>
    <t>はりまや（高知市）</t>
    <phoneticPr fontId="5"/>
  </si>
  <si>
    <t xml:space="preserve"> </t>
    <phoneticPr fontId="5"/>
  </si>
  <si>
    <t>;</t>
    <phoneticPr fontId="5"/>
  </si>
  <si>
    <t>キャッシュ・フロー</t>
    <phoneticPr fontId="5"/>
  </si>
  <si>
    <t>H19</t>
    <phoneticPr fontId="5"/>
  </si>
  <si>
    <t>H18</t>
    <phoneticPr fontId="5"/>
  </si>
  <si>
    <t>H17</t>
    <phoneticPr fontId="5"/>
  </si>
  <si>
    <t>羽衣・伊勢佐木（横浜）</t>
    <phoneticPr fontId="5"/>
  </si>
  <si>
    <t>-</t>
    <phoneticPr fontId="5"/>
  </si>
  <si>
    <t>桜橋（大阪）</t>
    <phoneticPr fontId="5"/>
  </si>
  <si>
    <t>はりまや（高知市）</t>
    <phoneticPr fontId="5"/>
  </si>
  <si>
    <t>①</t>
    <phoneticPr fontId="5"/>
  </si>
  <si>
    <t>②</t>
    <phoneticPr fontId="5"/>
  </si>
  <si>
    <t>③</t>
    <phoneticPr fontId="5"/>
  </si>
  <si>
    <t>④</t>
    <phoneticPr fontId="5"/>
  </si>
  <si>
    <t>⑤</t>
    <phoneticPr fontId="5"/>
  </si>
  <si>
    <t>⑥</t>
    <phoneticPr fontId="5"/>
  </si>
  <si>
    <t>⑦</t>
    <phoneticPr fontId="5"/>
  </si>
  <si>
    <t>⑧</t>
    <phoneticPr fontId="5"/>
  </si>
  <si>
    <t>⑨</t>
    <phoneticPr fontId="5"/>
  </si>
  <si>
    <t>⑩</t>
    <phoneticPr fontId="5"/>
  </si>
  <si>
    <t>⑪</t>
    <phoneticPr fontId="5"/>
  </si>
  <si>
    <t>⑫</t>
    <phoneticPr fontId="5"/>
  </si>
  <si>
    <t>⑬</t>
    <phoneticPr fontId="5"/>
  </si>
  <si>
    <t>;</t>
    <phoneticPr fontId="5"/>
  </si>
  <si>
    <t xml:space="preserve"> </t>
    <phoneticPr fontId="5"/>
  </si>
  <si>
    <t>現状ベース</t>
    <rPh sb="0" eb="2">
      <t>ゲンジョウ</t>
    </rPh>
    <phoneticPr fontId="5"/>
  </si>
  <si>
    <t>利益</t>
    <rPh sb="0" eb="2">
      <t>リエキ</t>
    </rPh>
    <phoneticPr fontId="5"/>
  </si>
  <si>
    <t>事業価値</t>
    <rPh sb="0" eb="2">
      <t>ジギョウ</t>
    </rPh>
    <rPh sb="2" eb="4">
      <t>カチ</t>
    </rPh>
    <phoneticPr fontId="5"/>
  </si>
  <si>
    <t>○</t>
    <phoneticPr fontId="5"/>
  </si>
  <si>
    <t>×</t>
    <phoneticPr fontId="5"/>
  </si>
  <si>
    <t>15年</t>
    <rPh sb="2" eb="3">
      <t>ネン</t>
    </rPh>
    <phoneticPr fontId="5"/>
  </si>
  <si>
    <t>10年</t>
    <rPh sb="2" eb="3">
      <t>ネン</t>
    </rPh>
    <phoneticPr fontId="5"/>
  </si>
  <si>
    <t xml:space="preserve"> </t>
    <phoneticPr fontId="5"/>
  </si>
  <si>
    <t>H20</t>
    <phoneticPr fontId="5"/>
  </si>
  <si>
    <t>駐車場収入
H20</t>
    <rPh sb="0" eb="3">
      <t>チュウシャジョウ</t>
    </rPh>
    <rPh sb="3" eb="5">
      <t>シュウニュウ</t>
    </rPh>
    <phoneticPr fontId="5"/>
  </si>
  <si>
    <t>その他収入
H20</t>
    <rPh sb="2" eb="3">
      <t>タ</t>
    </rPh>
    <rPh sb="3" eb="5">
      <t>シュウニュウ</t>
    </rPh>
    <phoneticPr fontId="5"/>
  </si>
  <si>
    <t>人件費
H20</t>
    <rPh sb="0" eb="3">
      <t>ジンケンヒ</t>
    </rPh>
    <phoneticPr fontId="5"/>
  </si>
  <si>
    <t>保守・点検維持費
H20</t>
    <rPh sb="0" eb="2">
      <t>ホシュ</t>
    </rPh>
    <rPh sb="3" eb="5">
      <t>テンケン</t>
    </rPh>
    <rPh sb="5" eb="8">
      <t>イジヒ</t>
    </rPh>
    <phoneticPr fontId="5"/>
  </si>
  <si>
    <t>光熱費水道費
H20</t>
    <rPh sb="0" eb="3">
      <t>コウネツヒ</t>
    </rPh>
    <rPh sb="3" eb="6">
      <t>スイドウヒ</t>
    </rPh>
    <phoneticPr fontId="5"/>
  </si>
  <si>
    <t>事務所経費
H20</t>
    <rPh sb="0" eb="3">
      <t>ジムショ</t>
    </rPh>
    <rPh sb="3" eb="5">
      <t>ケイヒ</t>
    </rPh>
    <phoneticPr fontId="5"/>
  </si>
  <si>
    <t>固定資産税等</t>
    <rPh sb="0" eb="2">
      <t>コテイ</t>
    </rPh>
    <rPh sb="2" eb="4">
      <t>シサン</t>
    </rPh>
    <rPh sb="4" eb="5">
      <t>ゼイ</t>
    </rPh>
    <rPh sb="5" eb="6">
      <t>トウ</t>
    </rPh>
    <phoneticPr fontId="5"/>
  </si>
  <si>
    <t>本部
人件費
H20</t>
    <rPh sb="0" eb="2">
      <t>ホンブ</t>
    </rPh>
    <rPh sb="3" eb="5">
      <t>ジンケン</t>
    </rPh>
    <rPh sb="5" eb="6">
      <t>ヒ</t>
    </rPh>
    <phoneticPr fontId="5"/>
  </si>
  <si>
    <t>本部
事務経費
H20</t>
    <rPh sb="0" eb="2">
      <t>ホンブ</t>
    </rPh>
    <rPh sb="3" eb="5">
      <t>ジム</t>
    </rPh>
    <rPh sb="5" eb="7">
      <t>ケイヒ</t>
    </rPh>
    <phoneticPr fontId="5"/>
  </si>
  <si>
    <t>合計（14場一括の場合)</t>
    <rPh sb="0" eb="2">
      <t>ゴウケイ</t>
    </rPh>
    <rPh sb="5" eb="6">
      <t>ジョウ</t>
    </rPh>
    <rPh sb="6" eb="8">
      <t>イッカツ</t>
    </rPh>
    <rPh sb="9" eb="11">
      <t>バアイ</t>
    </rPh>
    <phoneticPr fontId="5"/>
  </si>
  <si>
    <t>合計（事業価値プラスのもの)</t>
    <rPh sb="0" eb="2">
      <t>ゴウケイ</t>
    </rPh>
    <rPh sb="3" eb="5">
      <t>ジギョウ</t>
    </rPh>
    <rPh sb="5" eb="7">
      <t>カチ</t>
    </rPh>
    <phoneticPr fontId="5"/>
  </si>
  <si>
    <t>■損益計算表</t>
    <rPh sb="1" eb="3">
      <t>ソンエキ</t>
    </rPh>
    <rPh sb="3" eb="5">
      <t>ケイサン</t>
    </rPh>
    <rPh sb="5" eb="6">
      <t>オモテ</t>
    </rPh>
    <phoneticPr fontId="5"/>
  </si>
  <si>
    <t>Ｈ23</t>
  </si>
  <si>
    <t>Ｈ24</t>
  </si>
  <si>
    <t>Ｈ25</t>
  </si>
  <si>
    <t>Ｈ26</t>
  </si>
  <si>
    <t>Ｈ27</t>
  </si>
  <si>
    <t>Ｈ28</t>
  </si>
  <si>
    <t>Ｈ29</t>
  </si>
  <si>
    <t>Ｈ30</t>
  </si>
  <si>
    <t>Ｈ31</t>
  </si>
  <si>
    <t>駐車場収入</t>
    <rPh sb="0" eb="2">
      <t>チュウシャ</t>
    </rPh>
    <rPh sb="2" eb="3">
      <t>ジョウ</t>
    </rPh>
    <rPh sb="3" eb="5">
      <t>シュウニュウ</t>
    </rPh>
    <phoneticPr fontId="5"/>
  </si>
  <si>
    <t>光熱水費</t>
    <rPh sb="0" eb="2">
      <t>コウネツ</t>
    </rPh>
    <rPh sb="2" eb="3">
      <t>スイ</t>
    </rPh>
    <rPh sb="3" eb="4">
      <t>ヒ</t>
    </rPh>
    <phoneticPr fontId="5"/>
  </si>
  <si>
    <t>事務所経費</t>
    <rPh sb="0" eb="2">
      <t>ジム</t>
    </rPh>
    <rPh sb="2" eb="3">
      <t>ショ</t>
    </rPh>
    <rPh sb="3" eb="5">
      <t>ケイヒ</t>
    </rPh>
    <phoneticPr fontId="5"/>
  </si>
  <si>
    <t>本部人件費</t>
    <rPh sb="0" eb="2">
      <t>ホンブ</t>
    </rPh>
    <rPh sb="2" eb="5">
      <t>ジンケンヒ</t>
    </rPh>
    <phoneticPr fontId="5"/>
  </si>
  <si>
    <t>営業外損益</t>
    <rPh sb="0" eb="2">
      <t>エイギョウ</t>
    </rPh>
    <rPh sb="2" eb="3">
      <t>ガイ</t>
    </rPh>
    <rPh sb="3" eb="5">
      <t>ソンエキ</t>
    </rPh>
    <phoneticPr fontId="5"/>
  </si>
  <si>
    <t>当期利益（税引前）</t>
    <rPh sb="0" eb="2">
      <t>トウキ</t>
    </rPh>
    <rPh sb="2" eb="4">
      <t>リエキ</t>
    </rPh>
    <rPh sb="5" eb="7">
      <t>ゼイビ</t>
    </rPh>
    <rPh sb="7" eb="8">
      <t>マエ</t>
    </rPh>
    <phoneticPr fontId="5"/>
  </si>
  <si>
    <t>当期利益（税引後）</t>
    <rPh sb="0" eb="2">
      <t>トウキ</t>
    </rPh>
    <rPh sb="2" eb="4">
      <t>リエキ</t>
    </rPh>
    <rPh sb="5" eb="7">
      <t>ゼイビ</t>
    </rPh>
    <rPh sb="7" eb="8">
      <t>ゴ</t>
    </rPh>
    <phoneticPr fontId="5"/>
  </si>
  <si>
    <t>税引前利益</t>
  </si>
  <si>
    <t>６期前</t>
  </si>
  <si>
    <t>５期前</t>
  </si>
  <si>
    <t>４期前</t>
  </si>
  <si>
    <t>３期前</t>
  </si>
  <si>
    <t>２期前</t>
  </si>
  <si>
    <t>１期前</t>
  </si>
  <si>
    <t>当期</t>
  </si>
  <si>
    <t>課税対象額</t>
  </si>
  <si>
    <t>■ＣＦ表</t>
    <rPh sb="3" eb="4">
      <t>ヒョウ</t>
    </rPh>
    <phoneticPr fontId="5"/>
  </si>
  <si>
    <t>　減価償却戻入</t>
    <rPh sb="1" eb="3">
      <t>ゲンカ</t>
    </rPh>
    <rPh sb="3" eb="5">
      <t>ショウキャク</t>
    </rPh>
    <phoneticPr fontId="5"/>
  </si>
  <si>
    <t>　税引後当期損失</t>
    <rPh sb="6" eb="8">
      <t>ソンシツ</t>
    </rPh>
    <phoneticPr fontId="5"/>
  </si>
  <si>
    <t>Ｈ21</t>
  </si>
  <si>
    <t>Ｈ22</t>
    <phoneticPr fontId="5"/>
  </si>
  <si>
    <t>期間係数</t>
    <rPh sb="0" eb="2">
      <t>キカン</t>
    </rPh>
    <rPh sb="2" eb="4">
      <t>ケイスウ</t>
    </rPh>
    <phoneticPr fontId="5"/>
  </si>
  <si>
    <t>割引率</t>
    <rPh sb="0" eb="2">
      <t>ワリビキ</t>
    </rPh>
    <rPh sb="2" eb="3">
      <t>リツ</t>
    </rPh>
    <phoneticPr fontId="5"/>
  </si>
  <si>
    <t>営業外費用</t>
    <rPh sb="0" eb="3">
      <t>エイギョウガイ</t>
    </rPh>
    <rPh sb="3" eb="5">
      <t>ヒヨウ</t>
    </rPh>
    <phoneticPr fontId="5"/>
  </si>
  <si>
    <t>営業外収益</t>
    <rPh sb="0" eb="3">
      <t>エイギョウガイ</t>
    </rPh>
    <rPh sb="3" eb="5">
      <t>シュウエキ</t>
    </rPh>
    <phoneticPr fontId="5"/>
  </si>
  <si>
    <t>　法人税等</t>
    <rPh sb="1" eb="4">
      <t>ホウジンゼイ</t>
    </rPh>
    <rPh sb="4" eb="5">
      <t>トウ</t>
    </rPh>
    <phoneticPr fontId="5"/>
  </si>
  <si>
    <t>営業費用</t>
    <rPh sb="0" eb="2">
      <t>エイギョウ</t>
    </rPh>
    <rPh sb="2" eb="4">
      <t>ヒヨウ</t>
    </rPh>
    <phoneticPr fontId="5"/>
  </si>
  <si>
    <t>事業価値一覧</t>
    <rPh sb="0" eb="2">
      <t>ジギョウ</t>
    </rPh>
    <rPh sb="2" eb="4">
      <t>カチ</t>
    </rPh>
    <rPh sb="4" eb="6">
      <t>イチラン</t>
    </rPh>
    <phoneticPr fontId="5"/>
  </si>
  <si>
    <t>事業期間</t>
    <rPh sb="0" eb="2">
      <t>ジギョウ</t>
    </rPh>
    <rPh sb="2" eb="4">
      <t>キカン</t>
    </rPh>
    <phoneticPr fontId="5"/>
  </si>
  <si>
    <t>駐車場：</t>
    <rPh sb="0" eb="2">
      <t>チュウシャ</t>
    </rPh>
    <rPh sb="2" eb="3">
      <t>ジョウ</t>
    </rPh>
    <phoneticPr fontId="5"/>
  </si>
  <si>
    <t>年度</t>
    <rPh sb="0" eb="2">
      <t>ネンド</t>
    </rPh>
    <phoneticPr fontId="5"/>
  </si>
  <si>
    <t>現在価値累計</t>
    <rPh sb="0" eb="2">
      <t>ゲンザイ</t>
    </rPh>
    <rPh sb="2" eb="4">
      <t>カチ</t>
    </rPh>
    <rPh sb="4" eb="6">
      <t>ルイケイ</t>
    </rPh>
    <phoneticPr fontId="5"/>
  </si>
  <si>
    <t>不動産簿価</t>
    <rPh sb="0" eb="3">
      <t>フドウサン</t>
    </rPh>
    <rPh sb="3" eb="5">
      <t>ボカ</t>
    </rPh>
    <phoneticPr fontId="5"/>
  </si>
  <si>
    <t>収入トレンド</t>
    <rPh sb="0" eb="2">
      <t>シュウニュウ</t>
    </rPh>
    <phoneticPr fontId="5"/>
  </si>
  <si>
    <t>本部経費</t>
    <rPh sb="0" eb="2">
      <t>ホンブ</t>
    </rPh>
    <rPh sb="2" eb="4">
      <t>ケイヒ</t>
    </rPh>
    <phoneticPr fontId="5"/>
  </si>
  <si>
    <t>本部経費（本部家賃除外）B</t>
    <rPh sb="9" eb="11">
      <t>ジョガイ</t>
    </rPh>
    <phoneticPr fontId="5"/>
  </si>
  <si>
    <t>借入残高</t>
    <rPh sb="0" eb="2">
      <t>カリイ</t>
    </rPh>
    <rPh sb="2" eb="4">
      <t>ザンダカ</t>
    </rPh>
    <phoneticPr fontId="5"/>
  </si>
  <si>
    <t>借入違約金</t>
    <rPh sb="0" eb="2">
      <t>カリイ</t>
    </rPh>
    <rPh sb="2" eb="4">
      <t>イヤク</t>
    </rPh>
    <rPh sb="4" eb="5">
      <t>キン</t>
    </rPh>
    <phoneticPr fontId="5"/>
  </si>
  <si>
    <t>（参考）</t>
    <rPh sb="1" eb="3">
      <t>サンコウ</t>
    </rPh>
    <phoneticPr fontId="5"/>
  </si>
  <si>
    <t>①据置き</t>
    <rPh sb="1" eb="3">
      <t>スエオ</t>
    </rPh>
    <phoneticPr fontId="5"/>
  </si>
  <si>
    <t>②3年トレンド</t>
    <rPh sb="2" eb="3">
      <t>ネン</t>
    </rPh>
    <phoneticPr fontId="5"/>
  </si>
  <si>
    <t>②3年トレンド　</t>
    <rPh sb="2" eb="3">
      <t>ネン</t>
    </rPh>
    <phoneticPr fontId="5"/>
  </si>
  <si>
    <t xml:space="preserve"> 　現在価値累計</t>
    <rPh sb="2" eb="4">
      <t>ゲンザイ</t>
    </rPh>
    <rPh sb="4" eb="6">
      <t>カチ</t>
    </rPh>
    <rPh sb="6" eb="8">
      <t>ルイケイ</t>
    </rPh>
    <phoneticPr fontId="5"/>
  </si>
  <si>
    <t xml:space="preserve">  割引率</t>
    <rPh sb="2" eb="4">
      <t>ワリビキ</t>
    </rPh>
    <rPh sb="4" eb="5">
      <t>リツ</t>
    </rPh>
    <phoneticPr fontId="5"/>
  </si>
  <si>
    <t>(H22/3末）</t>
    <rPh sb="6" eb="7">
      <t>マツ</t>
    </rPh>
    <phoneticPr fontId="5"/>
  </si>
  <si>
    <t>③機構見込</t>
    <rPh sb="1" eb="3">
      <t>キコウ</t>
    </rPh>
    <rPh sb="3" eb="5">
      <t>ミコ</t>
    </rPh>
    <phoneticPr fontId="5"/>
  </si>
  <si>
    <t>※</t>
    <phoneticPr fontId="5"/>
  </si>
  <si>
    <t>： 過去3年（H18年度～H20年度）の平均値据置き</t>
    <phoneticPr fontId="5"/>
  </si>
  <si>
    <t>： 過去3年（H18年度～H20年度）のトレンドが3年続くと仮定、4年目以降は据置き</t>
    <phoneticPr fontId="5"/>
  </si>
  <si>
    <t>：  機構作成の収入見込（見込期間以降は据置き）</t>
    <phoneticPr fontId="5"/>
  </si>
  <si>
    <t>： 過去3年（H18年度～H20年度）のトレンドが3年続くと仮定、4年目以降は据置き</t>
    <phoneticPr fontId="5"/>
  </si>
  <si>
    <t>：  機構作成の収入見込（見込期間以降は据置き）</t>
    <phoneticPr fontId="5"/>
  </si>
  <si>
    <t xml:space="preserve">事業価値一覧 </t>
    <rPh sb="0" eb="2">
      <t>ジギョウ</t>
    </rPh>
    <rPh sb="2" eb="4">
      <t>カチ</t>
    </rPh>
    <rPh sb="4" eb="6">
      <t>イチラン</t>
    </rPh>
    <phoneticPr fontId="5"/>
  </si>
  <si>
    <t>譲渡方法：</t>
    <rPh sb="0" eb="2">
      <t>ジョウト</t>
    </rPh>
    <rPh sb="2" eb="4">
      <t>ホウホウ</t>
    </rPh>
    <phoneticPr fontId="5"/>
  </si>
  <si>
    <t>一括</t>
    <rPh sb="0" eb="2">
      <t>イッカツ</t>
    </rPh>
    <phoneticPr fontId="5"/>
  </si>
  <si>
    <t>個別</t>
    <rPh sb="0" eb="2">
      <t>コベツ</t>
    </rPh>
    <phoneticPr fontId="5"/>
  </si>
  <si>
    <t>本部経費（本部家賃現状）A</t>
    <rPh sb="9" eb="11">
      <t>ゲンジョウ</t>
    </rPh>
    <phoneticPr fontId="5"/>
  </si>
  <si>
    <t xml:space="preserve"> </t>
    <phoneticPr fontId="5"/>
  </si>
  <si>
    <t>税額</t>
    <phoneticPr fontId="5"/>
  </si>
  <si>
    <t>フリーキャッシュフロー</t>
    <phoneticPr fontId="5"/>
  </si>
  <si>
    <t>その他収入</t>
    <rPh sb="2" eb="3">
      <t>タ</t>
    </rPh>
    <rPh sb="3" eb="5">
      <t>シュウニュウ</t>
    </rPh>
    <phoneticPr fontId="5"/>
  </si>
  <si>
    <t>Ｈ42</t>
  </si>
  <si>
    <t>Ｈ32</t>
  </si>
  <si>
    <t>人件費等</t>
    <rPh sb="0" eb="3">
      <t>ジンケンヒ</t>
    </rPh>
    <rPh sb="3" eb="4">
      <t>トウ</t>
    </rPh>
    <phoneticPr fontId="5"/>
  </si>
  <si>
    <t>必要移転コスト</t>
    <rPh sb="0" eb="2">
      <t>ヒツヨウ</t>
    </rPh>
    <rPh sb="2" eb="4">
      <t>イテン</t>
    </rPh>
    <phoneticPr fontId="5"/>
  </si>
  <si>
    <t>北海道・東北</t>
    <rPh sb="0" eb="3">
      <t>ホッカイドウ</t>
    </rPh>
    <rPh sb="4" eb="6">
      <t>トウホク</t>
    </rPh>
    <phoneticPr fontId="5"/>
  </si>
  <si>
    <t>関東・中部・近畿</t>
    <rPh sb="0" eb="2">
      <t>カントウ</t>
    </rPh>
    <rPh sb="3" eb="5">
      <t>チュウブ</t>
    </rPh>
    <rPh sb="6" eb="8">
      <t>キンキ</t>
    </rPh>
    <phoneticPr fontId="5"/>
  </si>
  <si>
    <t xml:space="preserve"> </t>
    <phoneticPr fontId="5"/>
  </si>
  <si>
    <t>■１４駐車場の価値</t>
    <rPh sb="3" eb="6">
      <t>チュウシャジョウ</t>
    </rPh>
    <rPh sb="7" eb="9">
      <t>カチ</t>
    </rPh>
    <phoneticPr fontId="5"/>
  </si>
  <si>
    <t>（単位：千円）</t>
    <rPh sb="1" eb="3">
      <t>タンイ</t>
    </rPh>
    <rPh sb="4" eb="6">
      <t>センエン</t>
    </rPh>
    <phoneticPr fontId="5"/>
  </si>
  <si>
    <t>将来予測ベース</t>
    <rPh sb="0" eb="2">
      <t>ショウライ</t>
    </rPh>
    <rPh sb="2" eb="4">
      <t>ヨソク</t>
    </rPh>
    <phoneticPr fontId="5"/>
  </si>
  <si>
    <t>H20年度決算ベース</t>
    <rPh sb="3" eb="5">
      <t>ネンド</t>
    </rPh>
    <rPh sb="5" eb="7">
      <t>ケッサン</t>
    </rPh>
    <phoneticPr fontId="5"/>
  </si>
  <si>
    <t>H19年度決算ベース</t>
    <rPh sb="3" eb="5">
      <t>ネンド</t>
    </rPh>
    <rPh sb="5" eb="7">
      <t>ケッサン</t>
    </rPh>
    <phoneticPr fontId="5"/>
  </si>
  <si>
    <t>有期（15年）</t>
    <rPh sb="0" eb="2">
      <t>ユウキ</t>
    </rPh>
    <rPh sb="5" eb="6">
      <t>ネン</t>
    </rPh>
    <phoneticPr fontId="5"/>
  </si>
  <si>
    <t>無期</t>
    <rPh sb="0" eb="2">
      <t>ムキ</t>
    </rPh>
    <phoneticPr fontId="5"/>
  </si>
  <si>
    <t>収入：H19～H21平均</t>
  </si>
  <si>
    <t>本部費用：H22（予測）</t>
    <rPh sb="3" eb="4">
      <t>ヨウ</t>
    </rPh>
    <phoneticPr fontId="5"/>
  </si>
  <si>
    <t>評価額</t>
    <rPh sb="0" eb="3">
      <t>ヒョウカガク</t>
    </rPh>
    <phoneticPr fontId="5"/>
  </si>
  <si>
    <t>将来①</t>
    <rPh sb="0" eb="2">
      <t>ショウライ</t>
    </rPh>
    <phoneticPr fontId="5"/>
  </si>
  <si>
    <t>将来②</t>
    <rPh sb="0" eb="2">
      <t>ショウライ</t>
    </rPh>
    <phoneticPr fontId="5"/>
  </si>
  <si>
    <t>将来③</t>
    <rPh sb="0" eb="2">
      <t>ショウライ</t>
    </rPh>
    <phoneticPr fontId="5"/>
  </si>
  <si>
    <t>将来④</t>
    <rPh sb="0" eb="2">
      <t>ショウライ</t>
    </rPh>
    <phoneticPr fontId="5"/>
  </si>
  <si>
    <t>　北一条</t>
    <rPh sb="1" eb="2">
      <t>キタ</t>
    </rPh>
    <rPh sb="2" eb="4">
      <t>イチジョウ</t>
    </rPh>
    <phoneticPr fontId="5"/>
  </si>
  <si>
    <t>　長島</t>
    <rPh sb="1" eb="3">
      <t>ナガシマ</t>
    </rPh>
    <phoneticPr fontId="5"/>
  </si>
  <si>
    <t>　平和通り</t>
    <rPh sb="1" eb="3">
      <t>ヘイワ</t>
    </rPh>
    <rPh sb="3" eb="4">
      <t>ドオ</t>
    </rPh>
    <phoneticPr fontId="5"/>
  </si>
  <si>
    <t>　泉町</t>
    <rPh sb="1" eb="2">
      <t>イズミ</t>
    </rPh>
    <rPh sb="2" eb="3">
      <t>チョウ</t>
    </rPh>
    <phoneticPr fontId="5"/>
  </si>
  <si>
    <t>　赤坂</t>
    <rPh sb="1" eb="3">
      <t>アカサカ</t>
    </rPh>
    <phoneticPr fontId="5"/>
  </si>
  <si>
    <t>　八日町</t>
    <rPh sb="1" eb="4">
      <t>ヨウカマチ</t>
    </rPh>
    <phoneticPr fontId="5"/>
  </si>
  <si>
    <t>　伊勢佐木</t>
    <rPh sb="1" eb="3">
      <t>イセ</t>
    </rPh>
    <rPh sb="3" eb="4">
      <t>サ</t>
    </rPh>
    <rPh sb="4" eb="5">
      <t>キ</t>
    </rPh>
    <phoneticPr fontId="5"/>
  </si>
  <si>
    <t>　静岡</t>
    <rPh sb="1" eb="3">
      <t>シズオカ</t>
    </rPh>
    <phoneticPr fontId="5"/>
  </si>
  <si>
    <t>　大曽根</t>
    <rPh sb="1" eb="4">
      <t>オオソネ</t>
    </rPh>
    <phoneticPr fontId="5"/>
  </si>
  <si>
    <t>　四日市</t>
    <rPh sb="1" eb="4">
      <t>ヨッカイチ</t>
    </rPh>
    <phoneticPr fontId="5"/>
  </si>
  <si>
    <t>　桜橋</t>
    <rPh sb="1" eb="3">
      <t>サクラバシ</t>
    </rPh>
    <phoneticPr fontId="5"/>
  </si>
  <si>
    <t>　紙屋町</t>
    <rPh sb="1" eb="4">
      <t>カミヤチョウ</t>
    </rPh>
    <phoneticPr fontId="5"/>
  </si>
  <si>
    <t>　松山</t>
    <rPh sb="1" eb="3">
      <t>マツヤマ</t>
    </rPh>
    <phoneticPr fontId="5"/>
  </si>
  <si>
    <t>計(個別)</t>
    <rPh sb="0" eb="1">
      <t>ケイ</t>
    </rPh>
    <phoneticPr fontId="5"/>
  </si>
  <si>
    <t>１４場一括</t>
    <rPh sb="2" eb="3">
      <t>ジョウ</t>
    </rPh>
    <rPh sb="3" eb="5">
      <t>イッカツ</t>
    </rPh>
    <phoneticPr fontId="5"/>
  </si>
  <si>
    <t>CF(キャッシュフロー)： （営業損益）－（法人税）＋（減価償却費）</t>
    <rPh sb="15" eb="17">
      <t>エイギョウ</t>
    </rPh>
    <rPh sb="17" eb="19">
      <t>ソンエキ</t>
    </rPh>
    <rPh sb="22" eb="25">
      <t>ホウジンゼイ</t>
    </rPh>
    <rPh sb="28" eb="30">
      <t>ゲンカ</t>
    </rPh>
    <rPh sb="30" eb="32">
      <t>ショウキャク</t>
    </rPh>
    <rPh sb="32" eb="33">
      <t>ヒ</t>
    </rPh>
    <phoneticPr fontId="5"/>
  </si>
  <si>
    <t>借入金残高：2,408,610千円、繰上違約金：103,923千円、計：2,512,533千円　（H22.3月）</t>
    <rPh sb="0" eb="2">
      <t>カリイレ</t>
    </rPh>
    <rPh sb="2" eb="3">
      <t>キン</t>
    </rPh>
    <rPh sb="3" eb="5">
      <t>ザンダカ</t>
    </rPh>
    <rPh sb="15" eb="17">
      <t>センエン</t>
    </rPh>
    <rPh sb="18" eb="20">
      <t>クリアゲ</t>
    </rPh>
    <rPh sb="20" eb="23">
      <t>イヤクキン</t>
    </rPh>
    <rPh sb="31" eb="33">
      <t>センエン</t>
    </rPh>
    <rPh sb="34" eb="35">
      <t>ケイ</t>
    </rPh>
    <rPh sb="45" eb="47">
      <t>センエン</t>
    </rPh>
    <rPh sb="54" eb="55">
      <t>ガツ</t>
    </rPh>
    <phoneticPr fontId="5"/>
  </si>
  <si>
    <t>駐車場管理運営事業積立金：270,000千円</t>
    <rPh sb="0" eb="2">
      <t>チュウシャ</t>
    </rPh>
    <rPh sb="2" eb="3">
      <t>ジョウ</t>
    </rPh>
    <rPh sb="3" eb="5">
      <t>カンリ</t>
    </rPh>
    <rPh sb="5" eb="7">
      <t>ウンエイ</t>
    </rPh>
    <rPh sb="7" eb="9">
      <t>ジギョウ</t>
    </rPh>
    <rPh sb="9" eb="11">
      <t>ツミタテ</t>
    </rPh>
    <rPh sb="11" eb="12">
      <t>キン</t>
    </rPh>
    <rPh sb="20" eb="22">
      <t>センエン</t>
    </rPh>
    <phoneticPr fontId="5"/>
  </si>
  <si>
    <t>■計算条件</t>
    <rPh sb="1" eb="3">
      <t>ケイサン</t>
    </rPh>
    <rPh sb="3" eb="5">
      <t>ジョウケン</t>
    </rPh>
    <phoneticPr fontId="5"/>
  </si>
  <si>
    <t>（単位：千円／年）</t>
    <rPh sb="1" eb="3">
      <t>タンイ</t>
    </rPh>
    <rPh sb="4" eb="6">
      <t>センエン</t>
    </rPh>
    <rPh sb="7" eb="8">
      <t>ネン</t>
    </rPh>
    <phoneticPr fontId="5"/>
  </si>
  <si>
    <t>収入</t>
    <rPh sb="0" eb="2">
      <t>シュウニュウ</t>
    </rPh>
    <phoneticPr fontId="5"/>
  </si>
  <si>
    <t>H19(決）、H20（決）、H21(予測)の平均</t>
    <rPh sb="4" eb="5">
      <t>ケツ</t>
    </rPh>
    <rPh sb="11" eb="12">
      <t>ケツ</t>
    </rPh>
    <rPh sb="18" eb="20">
      <t>ヨソク</t>
    </rPh>
    <rPh sb="22" eb="24">
      <t>ヘイキン</t>
    </rPh>
    <phoneticPr fontId="5"/>
  </si>
  <si>
    <t>H21(予測)</t>
    <rPh sb="4" eb="6">
      <t>ヨソク</t>
    </rPh>
    <phoneticPr fontId="5"/>
  </si>
  <si>
    <t>H18～H20の平均（全て決算）</t>
    <rPh sb="8" eb="10">
      <t>ヘイキン</t>
    </rPh>
    <rPh sb="11" eb="12">
      <t>スベ</t>
    </rPh>
    <rPh sb="13" eb="15">
      <t>ケッサン</t>
    </rPh>
    <phoneticPr fontId="5"/>
  </si>
  <si>
    <t>H17～H19の平均（全て決算）</t>
    <rPh sb="8" eb="10">
      <t>ヘイキン</t>
    </rPh>
    <rPh sb="11" eb="12">
      <t>スベ</t>
    </rPh>
    <rPh sb="13" eb="15">
      <t>ケッサン</t>
    </rPh>
    <phoneticPr fontId="5"/>
  </si>
  <si>
    <t>H19（決算）</t>
    <rPh sb="4" eb="6">
      <t>ケッサン</t>
    </rPh>
    <phoneticPr fontId="5"/>
  </si>
  <si>
    <t>各場費用</t>
    <rPh sb="0" eb="1">
      <t>カク</t>
    </rPh>
    <rPh sb="1" eb="2">
      <t>ジョウ</t>
    </rPh>
    <rPh sb="2" eb="4">
      <t>ヒヨウ</t>
    </rPh>
    <phoneticPr fontId="5"/>
  </si>
  <si>
    <t>H22(予測)</t>
    <rPh sb="4" eb="6">
      <t>ヨソク</t>
    </rPh>
    <phoneticPr fontId="5"/>
  </si>
  <si>
    <t>保守点検維持費</t>
    <rPh sb="0" eb="2">
      <t>ホシュ</t>
    </rPh>
    <rPh sb="2" eb="4">
      <t>テンケン</t>
    </rPh>
    <rPh sb="4" eb="6">
      <t>イジ</t>
    </rPh>
    <rPh sb="6" eb="7">
      <t>ヒ</t>
    </rPh>
    <phoneticPr fontId="5"/>
  </si>
  <si>
    <t>承継後業務分担案による見積額</t>
    <rPh sb="0" eb="2">
      <t>ショウケイ</t>
    </rPh>
    <rPh sb="2" eb="3">
      <t>ゴ</t>
    </rPh>
    <rPh sb="3" eb="5">
      <t>ギョウム</t>
    </rPh>
    <rPh sb="5" eb="7">
      <t>ブンタン</t>
    </rPh>
    <rPh sb="7" eb="8">
      <t>アン</t>
    </rPh>
    <rPh sb="11" eb="13">
      <t>ミツモリ</t>
    </rPh>
    <rPh sb="13" eb="14">
      <t>ガク</t>
    </rPh>
    <phoneticPr fontId="5"/>
  </si>
  <si>
    <t>保守：H20（決算）
修繕：H17～H20の平均（全て決算）</t>
    <rPh sb="0" eb="2">
      <t>ホシュ</t>
    </rPh>
    <rPh sb="11" eb="13">
      <t>シュウゼン</t>
    </rPh>
    <rPh sb="22" eb="24">
      <t>ヘイキン</t>
    </rPh>
    <rPh sb="25" eb="26">
      <t>スベ</t>
    </rPh>
    <phoneticPr fontId="5"/>
  </si>
  <si>
    <t>保守：H19（決算）
修繕：H17～H19の平均（全て決算）</t>
    <rPh sb="0" eb="2">
      <t>ホシュ</t>
    </rPh>
    <rPh sb="7" eb="9">
      <t>ケッサン</t>
    </rPh>
    <rPh sb="11" eb="13">
      <t>シュウゼン</t>
    </rPh>
    <rPh sb="22" eb="24">
      <t>ヘイキン</t>
    </rPh>
    <rPh sb="25" eb="26">
      <t>スベ</t>
    </rPh>
    <phoneticPr fontId="5"/>
  </si>
  <si>
    <t>本部費用</t>
    <rPh sb="0" eb="2">
      <t>ホンブ</t>
    </rPh>
    <rPh sb="2" eb="4">
      <t>ヒヨウ</t>
    </rPh>
    <phoneticPr fontId="5"/>
  </si>
  <si>
    <t>（民間駐車場運営企業の水準）</t>
    <rPh sb="1" eb="3">
      <t>ミンカン</t>
    </rPh>
    <rPh sb="3" eb="5">
      <t>チュウシャ</t>
    </rPh>
    <rPh sb="5" eb="6">
      <t>ジョウ</t>
    </rPh>
    <rPh sb="6" eb="8">
      <t>ウンエイ</t>
    </rPh>
    <rPh sb="8" eb="10">
      <t>キギョウ</t>
    </rPh>
    <rPh sb="11" eb="13">
      <t>スイジュン</t>
    </rPh>
    <phoneticPr fontId="5"/>
  </si>
  <si>
    <t>■将来予測の根拠</t>
    <rPh sb="1" eb="3">
      <t>ショウライ</t>
    </rPh>
    <rPh sb="3" eb="5">
      <t>ヨソク</t>
    </rPh>
    <rPh sb="6" eb="8">
      <t>コンキョ</t>
    </rPh>
    <phoneticPr fontId="5"/>
  </si>
  <si>
    <t>駐車場収入：</t>
    <rPh sb="0" eb="2">
      <t>チュウシャ</t>
    </rPh>
    <rPh sb="2" eb="3">
      <t>ジョウ</t>
    </rPh>
    <rPh sb="3" eb="5">
      <t>シュウニュウ</t>
    </rPh>
    <phoneticPr fontId="5"/>
  </si>
  <si>
    <t>H21年度…JPOにおいて、前年度比７％減と予測。 (▼約8000万円）</t>
    <rPh sb="3" eb="5">
      <t>ネンド</t>
    </rPh>
    <rPh sb="14" eb="18">
      <t>ゼンネンドヒ</t>
    </rPh>
    <rPh sb="20" eb="21">
      <t>ゲン</t>
    </rPh>
    <rPh sb="22" eb="24">
      <t>ヨソク</t>
    </rPh>
    <rPh sb="28" eb="29">
      <t>ヤク</t>
    </rPh>
    <rPh sb="33" eb="35">
      <t>マンエン</t>
    </rPh>
    <phoneticPr fontId="5"/>
  </si>
  <si>
    <t>人件費等：</t>
    <rPh sb="0" eb="3">
      <t>ジンケンヒ</t>
    </rPh>
    <rPh sb="3" eb="4">
      <t>トウ</t>
    </rPh>
    <phoneticPr fontId="5"/>
  </si>
  <si>
    <t>現場職員人件費…H21.11.1現在の現場職員数の削減実態を反映</t>
    <rPh sb="0" eb="2">
      <t>ゲンバ</t>
    </rPh>
    <rPh sb="2" eb="4">
      <t>ショクイン</t>
    </rPh>
    <rPh sb="4" eb="7">
      <t>ジンケンヒ</t>
    </rPh>
    <rPh sb="16" eb="18">
      <t>ゲンザイ</t>
    </rPh>
    <rPh sb="19" eb="21">
      <t>ゲンバ</t>
    </rPh>
    <rPh sb="21" eb="24">
      <t>ショクインスウ</t>
    </rPh>
    <rPh sb="25" eb="27">
      <t>サクゲン</t>
    </rPh>
    <rPh sb="27" eb="29">
      <t>ジッタイ</t>
    </rPh>
    <rPh sb="30" eb="32">
      <t>ハンエイ</t>
    </rPh>
    <phoneticPr fontId="5"/>
  </si>
  <si>
    <t>委託費（管理会社、シルバー人材等）…H21年度契約時点でのH20年度決算からの削減額（▼3,800万円）を反映。</t>
    <rPh sb="0" eb="2">
      <t>イタク</t>
    </rPh>
    <rPh sb="2" eb="3">
      <t>ヒ</t>
    </rPh>
    <rPh sb="4" eb="6">
      <t>カンリ</t>
    </rPh>
    <rPh sb="6" eb="8">
      <t>ガイシャ</t>
    </rPh>
    <rPh sb="13" eb="15">
      <t>ジンザイ</t>
    </rPh>
    <rPh sb="15" eb="16">
      <t>トウ</t>
    </rPh>
    <rPh sb="21" eb="23">
      <t>ネンド</t>
    </rPh>
    <rPh sb="23" eb="25">
      <t>ケイヤク</t>
    </rPh>
    <rPh sb="25" eb="27">
      <t>ジテン</t>
    </rPh>
    <rPh sb="32" eb="34">
      <t>ネンド</t>
    </rPh>
    <rPh sb="34" eb="36">
      <t>ケッサン</t>
    </rPh>
    <rPh sb="39" eb="42">
      <t>サクゲンガク</t>
    </rPh>
    <rPh sb="53" eb="55">
      <t>ハンエイ</t>
    </rPh>
    <phoneticPr fontId="5"/>
  </si>
  <si>
    <t>保守点検維持費：</t>
    <rPh sb="0" eb="2">
      <t>ホシュ</t>
    </rPh>
    <rPh sb="2" eb="4">
      <t>テンケン</t>
    </rPh>
    <rPh sb="4" eb="7">
      <t>イジヒ</t>
    </rPh>
    <phoneticPr fontId="5"/>
  </si>
  <si>
    <t>承継後の維持管理業務分担案に基づく、承継事業者の負担コスト見積結果。</t>
    <rPh sb="0" eb="2">
      <t>ショウケイ</t>
    </rPh>
    <rPh sb="2" eb="3">
      <t>ゴ</t>
    </rPh>
    <rPh sb="4" eb="6">
      <t>イジ</t>
    </rPh>
    <rPh sb="6" eb="8">
      <t>カンリ</t>
    </rPh>
    <rPh sb="8" eb="10">
      <t>ギョウム</t>
    </rPh>
    <rPh sb="10" eb="12">
      <t>ブンタン</t>
    </rPh>
    <rPh sb="12" eb="13">
      <t>アン</t>
    </rPh>
    <rPh sb="14" eb="15">
      <t>モト</t>
    </rPh>
    <rPh sb="18" eb="20">
      <t>ショウケイ</t>
    </rPh>
    <rPh sb="20" eb="23">
      <t>ジギョウシャ</t>
    </rPh>
    <rPh sb="24" eb="26">
      <t>フタン</t>
    </rPh>
    <rPh sb="29" eb="31">
      <t>ミツモリ</t>
    </rPh>
    <rPh sb="31" eb="33">
      <t>ケッカ</t>
    </rPh>
    <phoneticPr fontId="5"/>
  </si>
  <si>
    <t>本部人件費：</t>
    <rPh sb="0" eb="2">
      <t>ホンブ</t>
    </rPh>
    <rPh sb="2" eb="5">
      <t>ジンケンヒ</t>
    </rPh>
    <phoneticPr fontId="5"/>
  </si>
  <si>
    <t>H21.11.1現在の本部職員数の削減実態を反映。</t>
    <rPh sb="8" eb="10">
      <t>ゲンザイ</t>
    </rPh>
    <rPh sb="11" eb="13">
      <t>ホンブ</t>
    </rPh>
    <rPh sb="13" eb="16">
      <t>ショクインスウ</t>
    </rPh>
    <rPh sb="17" eb="19">
      <t>サクゲン</t>
    </rPh>
    <rPh sb="19" eb="21">
      <t>ジッタイ</t>
    </rPh>
    <rPh sb="22" eb="24">
      <t>ハンエイ</t>
    </rPh>
    <phoneticPr fontId="5"/>
  </si>
  <si>
    <t>本部事務経費：</t>
    <rPh sb="0" eb="2">
      <t>ホンブ</t>
    </rPh>
    <rPh sb="2" eb="4">
      <t>ジム</t>
    </rPh>
    <rPh sb="4" eb="6">
      <t>ケイヒ</t>
    </rPh>
    <phoneticPr fontId="5"/>
  </si>
  <si>
    <t>H21.12月のJPO本部移転に伴う家賃の削減額（予定）を反映。（466万円／月→60万円／月。うち、特別会計分は、56.6%）</t>
    <rPh sb="6" eb="7">
      <t>ガツ</t>
    </rPh>
    <rPh sb="11" eb="13">
      <t>ホンブ</t>
    </rPh>
    <rPh sb="13" eb="15">
      <t>イテン</t>
    </rPh>
    <rPh sb="16" eb="17">
      <t>トモナ</t>
    </rPh>
    <rPh sb="18" eb="20">
      <t>ヤチン</t>
    </rPh>
    <rPh sb="21" eb="24">
      <t>サクゲンガク</t>
    </rPh>
    <rPh sb="25" eb="27">
      <t>ヨテイ</t>
    </rPh>
    <rPh sb="29" eb="31">
      <t>ハンエイ</t>
    </rPh>
    <rPh sb="36" eb="38">
      <t>マンエン</t>
    </rPh>
    <rPh sb="39" eb="40">
      <t>ツキ</t>
    </rPh>
    <rPh sb="43" eb="45">
      <t>マンエン</t>
    </rPh>
    <rPh sb="46" eb="47">
      <t>ツキ</t>
    </rPh>
    <rPh sb="51" eb="53">
      <t>トクベツ</t>
    </rPh>
    <rPh sb="53" eb="55">
      <t>カイケイ</t>
    </rPh>
    <rPh sb="55" eb="56">
      <t>ブン</t>
    </rPh>
    <phoneticPr fontId="5"/>
  </si>
  <si>
    <t>収入：H19～H21平均</t>
    <phoneticPr fontId="5"/>
  </si>
  <si>
    <t>収入：H21のみ</t>
    <phoneticPr fontId="5"/>
  </si>
  <si>
    <t>本部費比率：10％</t>
    <phoneticPr fontId="5"/>
  </si>
  <si>
    <t>CF</t>
    <phoneticPr fontId="5"/>
  </si>
  <si>
    <t>ケース</t>
    <phoneticPr fontId="5"/>
  </si>
  <si>
    <t>H20①</t>
    <phoneticPr fontId="5"/>
  </si>
  <si>
    <t>H20②</t>
    <phoneticPr fontId="5"/>
  </si>
  <si>
    <t>H19①</t>
    <phoneticPr fontId="5"/>
  </si>
  <si>
    <t>　はりまや</t>
    <phoneticPr fontId="5"/>
  </si>
  <si>
    <t>★</t>
    <phoneticPr fontId="5"/>
  </si>
  <si>
    <t>★</t>
    <phoneticPr fontId="5"/>
  </si>
  <si>
    <t>　</t>
    <phoneticPr fontId="5"/>
  </si>
  <si>
    <t>（H20年比 7％減）</t>
    <phoneticPr fontId="5"/>
  </si>
  <si>
    <t>H20（決算）</t>
    <phoneticPr fontId="5"/>
  </si>
  <si>
    <t>　</t>
    <phoneticPr fontId="5"/>
  </si>
  <si>
    <t>（削減：現場職員・委託費）</t>
    <phoneticPr fontId="5"/>
  </si>
  <si>
    <t>　</t>
    <phoneticPr fontId="5"/>
  </si>
  <si>
    <t>H20（決算）</t>
    <phoneticPr fontId="5"/>
  </si>
  <si>
    <t>　</t>
    <phoneticPr fontId="5"/>
  </si>
  <si>
    <t>　</t>
    <phoneticPr fontId="5"/>
  </si>
  <si>
    <t>H20（決算）</t>
    <phoneticPr fontId="5"/>
  </si>
  <si>
    <t>本部費比率10％</t>
    <phoneticPr fontId="5"/>
  </si>
  <si>
    <t>（削減：本部職員）</t>
    <phoneticPr fontId="5"/>
  </si>
  <si>
    <t>　</t>
    <phoneticPr fontId="5"/>
  </si>
  <si>
    <t>H20（決算）</t>
    <phoneticPr fontId="5"/>
  </si>
  <si>
    <t>（削減：本部家賃）</t>
    <phoneticPr fontId="5"/>
  </si>
  <si>
    <t>H20（決算）</t>
    <phoneticPr fontId="5"/>
  </si>
  <si>
    <t>DCF計算結果（詳細計算結果）</t>
    <rPh sb="3" eb="5">
      <t>ケイサン</t>
    </rPh>
    <rPh sb="5" eb="7">
      <t>ケッカ</t>
    </rPh>
    <rPh sb="8" eb="10">
      <t>ショウサイ</t>
    </rPh>
    <rPh sb="10" eb="12">
      <t>ケイサン</t>
    </rPh>
    <rPh sb="12" eb="14">
      <t>ケッカ</t>
    </rPh>
    <phoneticPr fontId="5"/>
  </si>
  <si>
    <t xml:space="preserve">  取得コスト※</t>
    <rPh sb="2" eb="4">
      <t>シュトク</t>
    </rPh>
    <phoneticPr fontId="5"/>
  </si>
  <si>
    <t xml:space="preserve">  差引事業価値</t>
    <rPh sb="2" eb="3">
      <t>サ</t>
    </rPh>
    <rPh sb="3" eb="4">
      <t>ヒ</t>
    </rPh>
    <rPh sb="4" eb="6">
      <t>ジギョウ</t>
    </rPh>
    <rPh sb="6" eb="8">
      <t>カチ</t>
    </rPh>
    <phoneticPr fontId="5"/>
  </si>
  <si>
    <t xml:space="preserve"> </t>
    <phoneticPr fontId="5"/>
  </si>
  <si>
    <t>Cash-Out</t>
    <phoneticPr fontId="5"/>
  </si>
  <si>
    <t>Ｈ33</t>
  </si>
  <si>
    <t>Ｈ34</t>
  </si>
  <si>
    <t>Ｈ35</t>
  </si>
  <si>
    <t>Ｈ36</t>
  </si>
  <si>
    <t>Ｈ37</t>
  </si>
  <si>
    <t>Ｈ38</t>
  </si>
  <si>
    <t>Ｈ39</t>
  </si>
  <si>
    <t>Ｈ40</t>
  </si>
  <si>
    <t>Ｈ41</t>
  </si>
  <si>
    <t>３ブロック</t>
    <phoneticPr fontId="5"/>
  </si>
  <si>
    <t>中四国</t>
    <rPh sb="0" eb="1">
      <t>チュウ</t>
    </rPh>
    <rPh sb="1" eb="3">
      <t>シコク</t>
    </rPh>
    <phoneticPr fontId="5"/>
  </si>
  <si>
    <t>Ｈ23</t>
    <phoneticPr fontId="5"/>
  </si>
  <si>
    <t>Ｈ24</t>
    <phoneticPr fontId="5"/>
  </si>
  <si>
    <t>Ｈ23</t>
    <phoneticPr fontId="5"/>
  </si>
  <si>
    <t>Ｈ24</t>
    <phoneticPr fontId="5"/>
  </si>
  <si>
    <t>Cash-In</t>
    <phoneticPr fontId="5"/>
  </si>
  <si>
    <t>　税引後当期利益</t>
    <phoneticPr fontId="5"/>
  </si>
  <si>
    <t>■予測期間のFCF現在価値</t>
    <phoneticPr fontId="5"/>
  </si>
  <si>
    <t>Ｈ23</t>
    <phoneticPr fontId="5"/>
  </si>
  <si>
    <t>Ｈ24</t>
    <phoneticPr fontId="5"/>
  </si>
  <si>
    <t>桜橋（大阪）</t>
    <phoneticPr fontId="5"/>
  </si>
  <si>
    <t>Ｈ22</t>
    <phoneticPr fontId="5"/>
  </si>
  <si>
    <t>税額</t>
    <phoneticPr fontId="5"/>
  </si>
  <si>
    <t>Cash-In</t>
    <phoneticPr fontId="5"/>
  </si>
  <si>
    <t>　税引後当期利益</t>
    <phoneticPr fontId="5"/>
  </si>
  <si>
    <t>Cash-Out</t>
    <phoneticPr fontId="5"/>
  </si>
  <si>
    <t>※営業損益：事業期間中の平均　　※CF：事業期間中の平均　　※評価額：事業期間全体</t>
    <phoneticPr fontId="5"/>
  </si>
  <si>
    <t>2009.11.9</t>
    <phoneticPr fontId="5"/>
  </si>
  <si>
    <t>■３ブロック化（北海道・東北）</t>
    <rPh sb="6" eb="7">
      <t>カ</t>
    </rPh>
    <rPh sb="8" eb="11">
      <t>ホッカイドウ</t>
    </rPh>
    <rPh sb="12" eb="14">
      <t>トウホク</t>
    </rPh>
    <phoneticPr fontId="5"/>
  </si>
  <si>
    <t>■３ブロック化（関東・中部・近畿）</t>
    <rPh sb="6" eb="7">
      <t>カ</t>
    </rPh>
    <rPh sb="8" eb="10">
      <t>カントウ</t>
    </rPh>
    <rPh sb="11" eb="13">
      <t>チュウブ</t>
    </rPh>
    <rPh sb="14" eb="16">
      <t>キンキ</t>
    </rPh>
    <phoneticPr fontId="5"/>
  </si>
  <si>
    <t>■３ブロック化（中四国）</t>
    <rPh sb="6" eb="7">
      <t>カ</t>
    </rPh>
    <rPh sb="8" eb="9">
      <t>チュウ</t>
    </rPh>
    <rPh sb="9" eb="11">
      <t>シコク</t>
    </rPh>
    <phoneticPr fontId="5"/>
  </si>
  <si>
    <t>　はりまや</t>
  </si>
  <si>
    <t>固定資産税支払額</t>
    <rPh sb="0" eb="2">
      <t>コテイ</t>
    </rPh>
    <rPh sb="2" eb="5">
      <t>シサンゼイ</t>
    </rPh>
    <rPh sb="5" eb="7">
      <t>シハライ</t>
    </rPh>
    <rPh sb="7" eb="8">
      <t>ガク</t>
    </rPh>
    <phoneticPr fontId="5"/>
  </si>
  <si>
    <t>１５年間</t>
    <rPh sb="2" eb="4">
      <t>ネンカン</t>
    </rPh>
    <phoneticPr fontId="5"/>
  </si>
  <si>
    <t>年間</t>
    <rPh sb="0" eb="2">
      <t>ネンカン</t>
    </rPh>
    <phoneticPr fontId="5"/>
  </si>
  <si>
    <t>税メリット(@40%)</t>
    <rPh sb="0" eb="1">
      <t>ゼイ</t>
    </rPh>
    <phoneticPr fontId="5"/>
  </si>
  <si>
    <t>全収入</t>
    <rPh sb="0" eb="1">
      <t>ゼン</t>
    </rPh>
    <rPh sb="1" eb="3">
      <t>シュウニュウ</t>
    </rPh>
    <phoneticPr fontId="5"/>
  </si>
  <si>
    <t>全営業費用－減価償却費</t>
    <rPh sb="0" eb="1">
      <t>ゼン</t>
    </rPh>
    <rPh sb="1" eb="3">
      <t>エイギョウ</t>
    </rPh>
    <rPh sb="3" eb="5">
      <t>ヒヨウ</t>
    </rPh>
    <rPh sb="6" eb="8">
      <t>ゲンカ</t>
    </rPh>
    <rPh sb="8" eb="10">
      <t>ショウキャク</t>
    </rPh>
    <rPh sb="10" eb="11">
      <t>ヒ</t>
    </rPh>
    <phoneticPr fontId="5"/>
  </si>
  <si>
    <t>営業損益＝</t>
    <rPh sb="0" eb="2">
      <t>エイギョウ</t>
    </rPh>
    <rPh sb="2" eb="4">
      <t>ソンエキ</t>
    </rPh>
    <phoneticPr fontId="5"/>
  </si>
  <si>
    <t>費用Σ＝</t>
    <rPh sb="0" eb="2">
      <t>ヒヨウ</t>
    </rPh>
    <phoneticPr fontId="5"/>
  </si>
  <si>
    <t>金利5%の時</t>
    <rPh sb="0" eb="2">
      <t>キンリ</t>
    </rPh>
    <rPh sb="5" eb="6">
      <t>トキ</t>
    </rPh>
    <phoneticPr fontId="5"/>
  </si>
  <si>
    <t>元本</t>
    <rPh sb="0" eb="2">
      <t>ガンポン</t>
    </rPh>
    <phoneticPr fontId="5"/>
  </si>
  <si>
    <t>金利</t>
    <rPh sb="0" eb="2">
      <t>キンリ</t>
    </rPh>
    <phoneticPr fontId="5"/>
  </si>
  <si>
    <t>（単位：円）</t>
    <rPh sb="1" eb="3">
      <t>タンイ</t>
    </rPh>
    <rPh sb="4" eb="5">
      <t>エン</t>
    </rPh>
    <phoneticPr fontId="5"/>
  </si>
  <si>
    <t>はりまや（高知）</t>
  </si>
  <si>
    <t>伊勢佐木（横浜）</t>
  </si>
  <si>
    <t>静岡（静岡）</t>
    <rPh sb="3" eb="5">
      <t>シズオカ</t>
    </rPh>
    <phoneticPr fontId="5"/>
  </si>
  <si>
    <t>紙屋町（広島）</t>
    <rPh sb="4" eb="6">
      <t>ヒロシマ</t>
    </rPh>
    <phoneticPr fontId="5"/>
  </si>
  <si>
    <t>松山（松山）</t>
    <rPh sb="3" eb="5">
      <t>マツヤマ</t>
    </rPh>
    <phoneticPr fontId="5"/>
  </si>
  <si>
    <t>事業年度</t>
    <rPh sb="0" eb="2">
      <t>ジギョウ</t>
    </rPh>
    <rPh sb="2" eb="4">
      <t>ネンド</t>
    </rPh>
    <phoneticPr fontId="5"/>
  </si>
  <si>
    <t>平成37年度</t>
    <rPh sb="0" eb="2">
      <t>ヘイセイ</t>
    </rPh>
    <rPh sb="4" eb="6">
      <t>ネンド</t>
    </rPh>
    <phoneticPr fontId="5"/>
  </si>
  <si>
    <t>維持管理費</t>
    <rPh sb="0" eb="2">
      <t>イジ</t>
    </rPh>
    <rPh sb="2" eb="4">
      <t>カンリ</t>
    </rPh>
    <rPh sb="4" eb="5">
      <t>ヒ</t>
    </rPh>
    <phoneticPr fontId="5"/>
  </si>
  <si>
    <t>＜様式作成にあたっての注意事項＞</t>
  </si>
  <si>
    <t>注）１．</t>
    <rPh sb="0" eb="1">
      <t>チュウ</t>
    </rPh>
    <phoneticPr fontId="5"/>
  </si>
  <si>
    <r>
      <rPr>
        <sz val="10.5"/>
        <color theme="0"/>
        <rFont val="ＭＳ 明朝"/>
        <family val="1"/>
        <charset val="128"/>
      </rPr>
      <t>注）</t>
    </r>
    <r>
      <rPr>
        <sz val="10.5"/>
        <rFont val="ＭＳ 明朝"/>
        <family val="1"/>
        <charset val="128"/>
      </rPr>
      <t>２．</t>
    </r>
    <rPh sb="0" eb="1">
      <t>チュウ</t>
    </rPh>
    <phoneticPr fontId="5"/>
  </si>
  <si>
    <r>
      <rPr>
        <sz val="10.5"/>
        <color theme="0"/>
        <rFont val="ＭＳ 明朝"/>
        <family val="1"/>
        <charset val="128"/>
      </rPr>
      <t>注）</t>
    </r>
    <r>
      <rPr>
        <sz val="10.5"/>
        <rFont val="ＭＳ 明朝"/>
        <family val="1"/>
        <charset val="128"/>
      </rPr>
      <t>３．</t>
    </r>
    <r>
      <rPr>
        <sz val="11"/>
        <color theme="1"/>
        <rFont val="ＭＳ Ｐゴシック"/>
        <family val="2"/>
        <charset val="128"/>
        <scheme val="minor"/>
      </rPr>
      <t/>
    </r>
    <rPh sb="0" eb="1">
      <t>チュウ</t>
    </rPh>
    <phoneticPr fontId="5"/>
  </si>
  <si>
    <r>
      <rPr>
        <sz val="10.5"/>
        <color theme="0"/>
        <rFont val="ＭＳ 明朝"/>
        <family val="1"/>
        <charset val="128"/>
      </rPr>
      <t>注）</t>
    </r>
    <r>
      <rPr>
        <sz val="10.5"/>
        <rFont val="ＭＳ 明朝"/>
        <family val="1"/>
        <charset val="128"/>
      </rPr>
      <t>４．</t>
    </r>
    <r>
      <rPr>
        <sz val="11"/>
        <color theme="1"/>
        <rFont val="ＭＳ Ｐゴシック"/>
        <family val="2"/>
        <charset val="128"/>
        <scheme val="minor"/>
      </rPr>
      <t/>
    </r>
    <rPh sb="0" eb="1">
      <t>チュウ</t>
    </rPh>
    <phoneticPr fontId="5"/>
  </si>
  <si>
    <r>
      <rPr>
        <sz val="10.5"/>
        <color theme="0"/>
        <rFont val="ＭＳ 明朝"/>
        <family val="1"/>
        <charset val="128"/>
      </rPr>
      <t>注）</t>
    </r>
    <r>
      <rPr>
        <sz val="10.5"/>
        <rFont val="ＭＳ 明朝"/>
        <family val="1"/>
        <charset val="128"/>
      </rPr>
      <t>５．</t>
    </r>
    <r>
      <rPr>
        <sz val="11"/>
        <color theme="1"/>
        <rFont val="ＭＳ Ｐゴシック"/>
        <family val="2"/>
        <charset val="128"/>
        <scheme val="minor"/>
      </rPr>
      <t/>
    </r>
    <rPh sb="0" eb="1">
      <t>チュウ</t>
    </rPh>
    <phoneticPr fontId="5"/>
  </si>
  <si>
    <r>
      <rPr>
        <sz val="10.5"/>
        <color theme="0"/>
        <rFont val="ＭＳ 明朝"/>
        <family val="1"/>
        <charset val="128"/>
      </rPr>
      <t>注）</t>
    </r>
    <r>
      <rPr>
        <sz val="10.5"/>
        <rFont val="ＭＳ 明朝"/>
        <family val="1"/>
        <charset val="128"/>
      </rPr>
      <t>６．</t>
    </r>
    <r>
      <rPr>
        <sz val="11"/>
        <color theme="1"/>
        <rFont val="ＭＳ Ｐゴシック"/>
        <family val="2"/>
        <charset val="128"/>
        <scheme val="minor"/>
      </rPr>
      <t/>
    </r>
    <rPh sb="0" eb="1">
      <t>チュウ</t>
    </rPh>
    <phoneticPr fontId="5"/>
  </si>
  <si>
    <t>本様式は、Microsoft Excel （2010以下に対応した形式とする）を使用して作成すること。</t>
    <phoneticPr fontId="5"/>
  </si>
  <si>
    <t>単位：千円</t>
    <rPh sb="0" eb="2">
      <t>タンイ</t>
    </rPh>
    <rPh sb="3" eb="4">
      <t>セン</t>
    </rPh>
    <rPh sb="4" eb="5">
      <t>エン</t>
    </rPh>
    <phoneticPr fontId="5"/>
  </si>
  <si>
    <t>平成38年度</t>
    <rPh sb="0" eb="2">
      <t>ヘイセイ</t>
    </rPh>
    <rPh sb="4" eb="6">
      <t>ネンド</t>
    </rPh>
    <phoneticPr fontId="5"/>
  </si>
  <si>
    <t>平成39年度</t>
    <rPh sb="0" eb="2">
      <t>ヘイセイ</t>
    </rPh>
    <rPh sb="4" eb="6">
      <t>ネンド</t>
    </rPh>
    <phoneticPr fontId="5"/>
  </si>
  <si>
    <t>平成40年度</t>
    <rPh sb="0" eb="2">
      <t>ヘイセイ</t>
    </rPh>
    <rPh sb="4" eb="6">
      <t>ネンド</t>
    </rPh>
    <phoneticPr fontId="5"/>
  </si>
  <si>
    <t>平成41年度</t>
    <rPh sb="0" eb="2">
      <t>ヘイセイ</t>
    </rPh>
    <rPh sb="4" eb="6">
      <t>ネンド</t>
    </rPh>
    <phoneticPr fontId="5"/>
  </si>
  <si>
    <t>平成42年度</t>
    <rPh sb="0" eb="2">
      <t>ヘイセイ</t>
    </rPh>
    <rPh sb="4" eb="6">
      <t>ネンド</t>
    </rPh>
    <phoneticPr fontId="5"/>
  </si>
  <si>
    <t>平成43年度</t>
    <rPh sb="0" eb="2">
      <t>ヘイセイ</t>
    </rPh>
    <rPh sb="4" eb="6">
      <t>ネンド</t>
    </rPh>
    <phoneticPr fontId="5"/>
  </si>
  <si>
    <t>＜事業費の支払区分＞</t>
    <rPh sb="1" eb="4">
      <t>ジギョウヒ</t>
    </rPh>
    <rPh sb="5" eb="7">
      <t>シハライ</t>
    </rPh>
    <rPh sb="7" eb="9">
      <t>クブン</t>
    </rPh>
    <phoneticPr fontId="5"/>
  </si>
  <si>
    <t>施設整備費</t>
    <rPh sb="0" eb="2">
      <t>シセツ</t>
    </rPh>
    <rPh sb="2" eb="5">
      <t>セイビヒ</t>
    </rPh>
    <phoneticPr fontId="5"/>
  </si>
  <si>
    <t>施設費（割賦支払分）</t>
    <rPh sb="0" eb="3">
      <t>シセツヒ</t>
    </rPh>
    <rPh sb="4" eb="9">
      <t>カップシハライブン</t>
    </rPh>
    <phoneticPr fontId="5"/>
  </si>
  <si>
    <t>割賦手数料</t>
    <phoneticPr fontId="5"/>
  </si>
  <si>
    <t>施設整備費に係る消費税等</t>
    <rPh sb="2" eb="4">
      <t>セイビ</t>
    </rPh>
    <phoneticPr fontId="5"/>
  </si>
  <si>
    <t>施設整備費合計</t>
    <rPh sb="0" eb="2">
      <t>シセツ</t>
    </rPh>
    <rPh sb="2" eb="5">
      <t>セイビヒ</t>
    </rPh>
    <rPh sb="5" eb="7">
      <t>ゴウケイ</t>
    </rPh>
    <phoneticPr fontId="5"/>
  </si>
  <si>
    <t>点検・補修費</t>
    <rPh sb="0" eb="2">
      <t>テンケン</t>
    </rPh>
    <rPh sb="3" eb="5">
      <t>ホシュウ</t>
    </rPh>
    <rPh sb="5" eb="6">
      <t>ヒ</t>
    </rPh>
    <phoneticPr fontId="5"/>
  </si>
  <si>
    <t>調整マネジメント費（維持管理段階）</t>
    <rPh sb="0" eb="2">
      <t>チョウセイ</t>
    </rPh>
    <rPh sb="8" eb="9">
      <t>ヒ</t>
    </rPh>
    <rPh sb="10" eb="16">
      <t>イジカンリダンカイ</t>
    </rPh>
    <phoneticPr fontId="5"/>
  </si>
  <si>
    <t>維持管理費に係る消費税等</t>
    <rPh sb="0" eb="5">
      <t>イジカンリヒ</t>
    </rPh>
    <rPh sb="6" eb="7">
      <t>カカワ</t>
    </rPh>
    <rPh sb="8" eb="12">
      <t>ショウヒゼイトウ</t>
    </rPh>
    <phoneticPr fontId="5"/>
  </si>
  <si>
    <t>その他の費用</t>
    <rPh sb="2" eb="3">
      <t>タ</t>
    </rPh>
    <rPh sb="4" eb="6">
      <t>ヒヨウ</t>
    </rPh>
    <phoneticPr fontId="5"/>
  </si>
  <si>
    <t>その他の費用に係る消費税等</t>
    <rPh sb="2" eb="3">
      <t>タ</t>
    </rPh>
    <rPh sb="4" eb="6">
      <t>ヒヨウ</t>
    </rPh>
    <rPh sb="7" eb="8">
      <t>カカワ</t>
    </rPh>
    <rPh sb="9" eb="13">
      <t>ショウヒゼイトウ</t>
    </rPh>
    <phoneticPr fontId="5"/>
  </si>
  <si>
    <t>算定根拠は、営業収入（国からの収入）（様式33-4）と整合させること。</t>
    <rPh sb="0" eb="2">
      <t>サンテイ</t>
    </rPh>
    <rPh sb="2" eb="4">
      <t>コンキョ</t>
    </rPh>
    <rPh sb="6" eb="8">
      <t>エイギョウ</t>
    </rPh>
    <rPh sb="8" eb="10">
      <t>シュウニュウ</t>
    </rPh>
    <rPh sb="19" eb="21">
      <t>ヨウシキ</t>
    </rPh>
    <rPh sb="27" eb="29">
      <t>セイゴウ</t>
    </rPh>
    <phoneticPr fontId="5"/>
  </si>
  <si>
    <t>消費税等（消費税及び地方消費税。以下、同じ。）は「施設整備費」、「維持管理費」及び「その他の費用」の区分毎に、支払期ごとに１円単位となるように小数点第１位以下切捨てで記入し、生じた端数金額は最初の支払期（平成37年度）に合算すること。</t>
    <rPh sb="39" eb="40">
      <t>オヨ</t>
    </rPh>
    <rPh sb="63" eb="65">
      <t>タンイ</t>
    </rPh>
    <rPh sb="71" eb="74">
      <t>ショウスウテン</t>
    </rPh>
    <rPh sb="74" eb="75">
      <t>ダイ</t>
    </rPh>
    <rPh sb="77" eb="79">
      <t>イカ</t>
    </rPh>
    <rPh sb="83" eb="85">
      <t>キニュウ</t>
    </rPh>
    <phoneticPr fontId="5"/>
  </si>
  <si>
    <t>消費税等を除く端数処理については「事業費の算定及び支払方法（入札説明書 添付６）」に基づき、支払期ごとに中国地方整備局からの収入（事業費）が費目毎に１円単位となるように小数点第１位以下切捨てで記入し、生じた端数金額は最初の支払期（平成37年度）に合算すること。</t>
    <rPh sb="0" eb="3">
      <t>ショウヒゼイ</t>
    </rPh>
    <rPh sb="3" eb="4">
      <t>トウ</t>
    </rPh>
    <rPh sb="5" eb="6">
      <t>ノゾ</t>
    </rPh>
    <rPh sb="30" eb="35">
      <t>ニュウサツセツメイショ</t>
    </rPh>
    <rPh sb="36" eb="38">
      <t>テンプ</t>
    </rPh>
    <rPh sb="46" eb="48">
      <t>シハライ</t>
    </rPh>
    <rPh sb="48" eb="49">
      <t>キ</t>
    </rPh>
    <rPh sb="52" eb="59">
      <t>チュウゴクチホウセイビキョク</t>
    </rPh>
    <rPh sb="90" eb="92">
      <t>イカ</t>
    </rPh>
    <rPh sb="100" eb="101">
      <t>ショウ</t>
    </rPh>
    <rPh sb="103" eb="105">
      <t>ハスウ</t>
    </rPh>
    <rPh sb="105" eb="107">
      <t>キンガク</t>
    </rPh>
    <rPh sb="108" eb="110">
      <t>サイショ</t>
    </rPh>
    <rPh sb="111" eb="113">
      <t>シハライ</t>
    </rPh>
    <rPh sb="113" eb="114">
      <t>キ</t>
    </rPh>
    <rPh sb="115" eb="117">
      <t>ヘイセイ</t>
    </rPh>
    <rPh sb="119" eb="121">
      <t>ネンド</t>
    </rPh>
    <rPh sb="123" eb="125">
      <t>ガッサン</t>
    </rPh>
    <phoneticPr fontId="5"/>
  </si>
  <si>
    <t>事業費合計（税抜き）</t>
    <rPh sb="0" eb="3">
      <t>ジギョウヒ</t>
    </rPh>
    <rPh sb="3" eb="5">
      <t>ゴウケイ</t>
    </rPh>
    <rPh sb="6" eb="7">
      <t>ゼイ</t>
    </rPh>
    <rPh sb="7" eb="8">
      <t>ヌ</t>
    </rPh>
    <phoneticPr fontId="5"/>
  </si>
  <si>
    <t>事業費合計（税込み）</t>
    <rPh sb="0" eb="3">
      <t>ジギョウヒ</t>
    </rPh>
    <rPh sb="3" eb="5">
      <t>ゴウケイ</t>
    </rPh>
    <rPh sb="6" eb="8">
      <t>ゼイコ</t>
    </rPh>
    <phoneticPr fontId="5"/>
  </si>
  <si>
    <t>物価変動を考慮しないで記入すること。</t>
    <phoneticPr fontId="5"/>
  </si>
  <si>
    <t>事業費合計（税込み）を様式２７の入札価格に記入すること。</t>
    <rPh sb="0" eb="3">
      <t>ジギョウヒ</t>
    </rPh>
    <rPh sb="3" eb="5">
      <t>ゴウケイ</t>
    </rPh>
    <rPh sb="6" eb="7">
      <t>ゼイ</t>
    </rPh>
    <rPh sb="7" eb="8">
      <t>コ</t>
    </rPh>
    <rPh sb="11" eb="13">
      <t>ヨウシキ</t>
    </rPh>
    <rPh sb="16" eb="18">
      <t>ニュウサツ</t>
    </rPh>
    <rPh sb="18" eb="20">
      <t>カカク</t>
    </rPh>
    <rPh sb="21" eb="23">
      <t>キニュウ</t>
    </rPh>
    <phoneticPr fontId="5"/>
  </si>
  <si>
    <t>維持管理費合計</t>
    <rPh sb="5" eb="7">
      <t>ゴウケイ</t>
    </rPh>
    <phoneticPr fontId="5"/>
  </si>
  <si>
    <t>その他の費用合計</t>
    <rPh sb="6" eb="8">
      <t>ゴウケイ</t>
    </rPh>
    <phoneticPr fontId="5"/>
  </si>
  <si>
    <t>その他費用（早期完成分）合計</t>
    <rPh sb="2" eb="3">
      <t>ホカ</t>
    </rPh>
    <rPh sb="3" eb="5">
      <t>ヒヨウ</t>
    </rPh>
    <rPh sb="6" eb="10">
      <t>ソウキカンセイ</t>
    </rPh>
    <rPh sb="10" eb="11">
      <t>ブン</t>
    </rPh>
    <rPh sb="12" eb="14">
      <t>ゴウケイ</t>
    </rPh>
    <phoneticPr fontId="5"/>
  </si>
  <si>
    <t>維持管理費（平成37年度以降分）合計</t>
    <phoneticPr fontId="5"/>
  </si>
  <si>
    <t>その他費用（平成37年度以降分）合計</t>
    <rPh sb="2" eb="3">
      <t>ホカ</t>
    </rPh>
    <rPh sb="3" eb="5">
      <t>ヒヨウ</t>
    </rPh>
    <rPh sb="6" eb="8">
      <t>ヘイセイ</t>
    </rPh>
    <rPh sb="10" eb="14">
      <t>ネンドイコウ</t>
    </rPh>
    <rPh sb="14" eb="15">
      <t>ブン</t>
    </rPh>
    <rPh sb="16" eb="18">
      <t>ゴウケイ</t>
    </rPh>
    <phoneticPr fontId="5"/>
  </si>
  <si>
    <t>維持管理費（早期完成分）合計</t>
    <rPh sb="8" eb="10">
      <t>カンセイ</t>
    </rPh>
    <rPh sb="10" eb="11">
      <t>ブン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</si>
</sst>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0.0%"/>
    <numFmt numFmtId="177" formatCode="#,##0_);[Red]\(#,##0\)"/>
    <numFmt numFmtId="178" formatCode="#,##0_);[Red]\-#,##0"/>
    <numFmt numFmtId="179" formatCode="&quot;平成&quot;#&quot;年度&quot;"/>
    <numFmt numFmtId="180" formatCode="#,##0.0;[Red]\-#,##0.0"/>
  </numFmts>
  <fonts count="50">
    <font>
      <sz val="10"/>
      <name val="Arial"/>
      <family val="2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0"/>
      <name val="Arial"/>
      <family val="2"/>
    </font>
    <font>
      <sz val="10"/>
      <name val="Arial"/>
      <family val="2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2"/>
      <name val="HG丸ｺﾞｼｯｸM-PRO"/>
      <family val="3"/>
      <charset val="128"/>
    </font>
    <font>
      <sz val="8"/>
      <name val="ＭＳ Ｐゴシック"/>
      <family val="3"/>
      <charset val="128"/>
    </font>
    <font>
      <b/>
      <sz val="26"/>
      <name val="HG丸ｺﾞｼｯｸM-PRO"/>
      <family val="3"/>
      <charset val="128"/>
    </font>
    <font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7.5"/>
      <name val="明朝"/>
      <family val="3"/>
      <charset val="128"/>
    </font>
    <font>
      <b/>
      <sz val="12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sz val="10"/>
      <color indexed="8"/>
      <name val="Arial"/>
      <family val="2"/>
    </font>
    <font>
      <sz val="10"/>
      <color indexed="9"/>
      <name val="Arial"/>
      <family val="2"/>
    </font>
    <font>
      <b/>
      <sz val="18"/>
      <color indexed="56"/>
      <name val="ＭＳ Ｐゴシック"/>
      <family val="3"/>
      <charset val="128"/>
    </font>
    <font>
      <b/>
      <sz val="10"/>
      <color indexed="9"/>
      <name val="Arial"/>
      <family val="2"/>
    </font>
    <font>
      <sz val="10"/>
      <color indexed="60"/>
      <name val="Arial"/>
      <family val="2"/>
    </font>
    <font>
      <sz val="10"/>
      <color indexed="52"/>
      <name val="Arial"/>
      <family val="2"/>
    </font>
    <font>
      <sz val="10"/>
      <color indexed="20"/>
      <name val="Arial"/>
      <family val="2"/>
    </font>
    <font>
      <b/>
      <sz val="10"/>
      <color indexed="52"/>
      <name val="Arial"/>
      <family val="2"/>
    </font>
    <font>
      <sz val="10"/>
      <color indexed="10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b/>
      <sz val="10"/>
      <color indexed="8"/>
      <name val="Arial"/>
      <family val="2"/>
    </font>
    <font>
      <b/>
      <sz val="10"/>
      <color indexed="63"/>
      <name val="Arial"/>
      <family val="2"/>
    </font>
    <font>
      <i/>
      <sz val="10"/>
      <color indexed="23"/>
      <name val="Arial"/>
      <family val="2"/>
    </font>
    <font>
      <sz val="10"/>
      <color indexed="62"/>
      <name val="Arial"/>
      <family val="2"/>
    </font>
    <font>
      <sz val="10"/>
      <color indexed="17"/>
      <name val="Arial"/>
      <family val="2"/>
    </font>
    <font>
      <b/>
      <i/>
      <sz val="10"/>
      <name val="Arial"/>
      <family val="2"/>
    </font>
    <font>
      <b/>
      <i/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.5"/>
      <name val="ＭＳ 明朝"/>
      <family val="1"/>
      <charset val="128"/>
    </font>
    <font>
      <b/>
      <sz val="10.5"/>
      <name val="ＭＳ 明朝"/>
      <family val="1"/>
      <charset val="128"/>
    </font>
    <font>
      <sz val="10.5"/>
      <color theme="0"/>
      <name val="ＭＳ 明朝"/>
      <family val="1"/>
      <charset val="128"/>
    </font>
  </fonts>
  <fills count="3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9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</borders>
  <cellStyleXfs count="59">
    <xf numFmtId="0" fontId="0" fillId="0" borderId="0">
      <alignment vertical="center"/>
    </xf>
    <xf numFmtId="0" fontId="24" fillId="2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20" borderId="1" applyNumberFormat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3" fillId="22" borderId="2" applyNumberFormat="0" applyFont="0" applyAlignment="0" applyProtection="0">
      <alignment vertical="center"/>
    </xf>
    <xf numFmtId="0" fontId="29" fillId="0" borderId="3" applyNumberFormat="0" applyFill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1" fillId="23" borderId="4" applyNumberForma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24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0" fontId="33" fillId="0" borderId="5" applyNumberFormat="0" applyFill="0" applyAlignment="0" applyProtection="0">
      <alignment vertical="center"/>
    </xf>
    <xf numFmtId="0" fontId="34" fillId="0" borderId="6" applyNumberFormat="0" applyFill="0" applyAlignment="0" applyProtection="0">
      <alignment vertical="center"/>
    </xf>
    <xf numFmtId="0" fontId="35" fillId="0" borderId="7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8" applyNumberFormat="0" applyFill="0" applyAlignment="0" applyProtection="0">
      <alignment vertical="center"/>
    </xf>
    <xf numFmtId="0" fontId="37" fillId="23" borderId="9" applyNumberFormat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6" fontId="4" fillId="0" borderId="0" applyFont="0" applyFill="0" applyBorder="0" applyAlignment="0" applyProtection="0">
      <alignment vertical="center"/>
    </xf>
    <xf numFmtId="6" fontId="6" fillId="0" borderId="0" applyFont="0" applyFill="0" applyBorder="0" applyAlignment="0" applyProtection="0">
      <alignment vertical="center"/>
    </xf>
    <xf numFmtId="0" fontId="39" fillId="7" borderId="4" applyNumberFormat="0" applyAlignment="0" applyProtection="0">
      <alignment vertical="center"/>
    </xf>
    <xf numFmtId="0" fontId="24" fillId="0" borderId="0">
      <alignment vertical="center"/>
    </xf>
    <xf numFmtId="0" fontId="6" fillId="0" borderId="0">
      <alignment vertical="center"/>
    </xf>
    <xf numFmtId="0" fontId="24" fillId="0" borderId="0">
      <alignment vertical="center"/>
    </xf>
    <xf numFmtId="0" fontId="6" fillId="0" borderId="0"/>
    <xf numFmtId="0" fontId="40" fillId="4" borderId="0" applyNumberFormat="0" applyBorder="0" applyAlignment="0" applyProtection="0">
      <alignment vertical="center"/>
    </xf>
    <xf numFmtId="0" fontId="6" fillId="0" borderId="0"/>
    <xf numFmtId="38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8" fontId="6" fillId="0" borderId="0" applyFont="0" applyFill="0" applyBorder="0" applyAlignment="0" applyProtection="0">
      <alignment vertical="center"/>
    </xf>
    <xf numFmtId="0" fontId="6" fillId="0" borderId="0"/>
    <xf numFmtId="0" fontId="2" fillId="0" borderId="0">
      <alignment vertical="center"/>
    </xf>
  </cellStyleXfs>
  <cellXfs count="781">
    <xf numFmtId="0" fontId="0" fillId="0" borderId="0" xfId="0">
      <alignment vertical="center"/>
    </xf>
    <xf numFmtId="38" fontId="7" fillId="0" borderId="0" xfId="35" applyFont="1">
      <alignment vertical="center"/>
    </xf>
    <xf numFmtId="38" fontId="7" fillId="0" borderId="0" xfId="35" applyFont="1" applyAlignment="1">
      <alignment horizontal="center" vertical="center"/>
    </xf>
    <xf numFmtId="38" fontId="7" fillId="0" borderId="0" xfId="35" applyFont="1" applyFill="1">
      <alignment vertical="center"/>
    </xf>
    <xf numFmtId="38" fontId="7" fillId="0" borderId="0" xfId="35" applyFont="1" applyAlignment="1">
      <alignment horizontal="right" vertical="center"/>
    </xf>
    <xf numFmtId="38" fontId="7" fillId="0" borderId="10" xfId="35" applyFont="1" applyBorder="1" applyAlignment="1">
      <alignment horizontal="center" vertical="center"/>
    </xf>
    <xf numFmtId="38" fontId="7" fillId="0" borderId="11" xfId="35" applyFont="1" applyBorder="1" applyAlignment="1">
      <alignment horizontal="center" vertical="center"/>
    </xf>
    <xf numFmtId="38" fontId="7" fillId="0" borderId="12" xfId="35" applyFont="1" applyBorder="1" applyAlignment="1">
      <alignment horizontal="center" vertical="center"/>
    </xf>
    <xf numFmtId="38" fontId="7" fillId="0" borderId="11" xfId="35" applyFont="1" applyBorder="1" applyAlignment="1">
      <alignment horizontal="center" vertical="center" wrapText="1"/>
    </xf>
    <xf numFmtId="38" fontId="7" fillId="0" borderId="10" xfId="35" applyFont="1" applyBorder="1" applyAlignment="1">
      <alignment horizontal="center" vertical="center" wrapText="1"/>
    </xf>
    <xf numFmtId="38" fontId="7" fillId="0" borderId="13" xfId="35" applyFont="1" applyBorder="1" applyAlignment="1">
      <alignment horizontal="center" vertical="center" wrapText="1"/>
    </xf>
    <xf numFmtId="38" fontId="7" fillId="0" borderId="14" xfId="35" applyFont="1" applyBorder="1" applyAlignment="1">
      <alignment horizontal="center" vertical="center" wrapText="1"/>
    </xf>
    <xf numFmtId="38" fontId="7" fillId="0" borderId="15" xfId="35" applyFont="1" applyBorder="1" applyAlignment="1">
      <alignment horizontal="center" vertical="center" wrapText="1"/>
    </xf>
    <xf numFmtId="38" fontId="8" fillId="0" borderId="10" xfId="35" applyFont="1" applyBorder="1" applyAlignment="1">
      <alignment horizontal="center" vertical="center" wrapText="1"/>
    </xf>
    <xf numFmtId="38" fontId="8" fillId="0" borderId="11" xfId="35" applyFont="1" applyBorder="1" applyAlignment="1">
      <alignment horizontal="center" vertical="center" wrapText="1"/>
    </xf>
    <xf numFmtId="38" fontId="7" fillId="24" borderId="11" xfId="35" applyFont="1" applyFill="1" applyBorder="1" applyAlignment="1">
      <alignment horizontal="center" vertical="center" wrapText="1"/>
    </xf>
    <xf numFmtId="38" fontId="8" fillId="25" borderId="11" xfId="35" applyFont="1" applyFill="1" applyBorder="1" applyAlignment="1">
      <alignment horizontal="center" vertical="center" wrapText="1"/>
    </xf>
    <xf numFmtId="38" fontId="8" fillId="25" borderId="16" xfId="35" applyFont="1" applyFill="1" applyBorder="1" applyAlignment="1">
      <alignment horizontal="center" vertical="center" wrapText="1"/>
    </xf>
    <xf numFmtId="38" fontId="7" fillId="26" borderId="14" xfId="35" applyFont="1" applyFill="1" applyBorder="1" applyAlignment="1">
      <alignment horizontal="center" vertical="center" wrapText="1"/>
    </xf>
    <xf numFmtId="38" fontId="7" fillId="27" borderId="14" xfId="35" applyFont="1" applyFill="1" applyBorder="1" applyAlignment="1">
      <alignment horizontal="center" vertical="center" wrapText="1"/>
    </xf>
    <xf numFmtId="38" fontId="7" fillId="27" borderId="17" xfId="35" applyFont="1" applyFill="1" applyBorder="1" applyAlignment="1">
      <alignment horizontal="center" vertical="center" wrapText="1"/>
    </xf>
    <xf numFmtId="38" fontId="7" fillId="28" borderId="11" xfId="35" applyFont="1" applyFill="1" applyBorder="1" applyAlignment="1">
      <alignment horizontal="center" vertical="center" wrapText="1"/>
    </xf>
    <xf numFmtId="38" fontId="7" fillId="0" borderId="16" xfId="35" applyFont="1" applyBorder="1" applyAlignment="1">
      <alignment horizontal="center" vertical="center" wrapText="1"/>
    </xf>
    <xf numFmtId="38" fontId="8" fillId="0" borderId="15" xfId="35" applyFont="1" applyBorder="1" applyAlignment="1">
      <alignment horizontal="center" vertical="center" wrapText="1"/>
    </xf>
    <xf numFmtId="38" fontId="8" fillId="0" borderId="16" xfId="35" applyFont="1" applyBorder="1" applyAlignment="1">
      <alignment horizontal="center" vertical="center" wrapText="1"/>
    </xf>
    <xf numFmtId="38" fontId="8" fillId="0" borderId="14" xfId="35" applyFont="1" applyBorder="1" applyAlignment="1">
      <alignment horizontal="center" vertical="center" wrapText="1"/>
    </xf>
    <xf numFmtId="38" fontId="8" fillId="28" borderId="13" xfId="35" applyFont="1" applyFill="1" applyBorder="1" applyAlignment="1">
      <alignment horizontal="center" vertical="center" wrapText="1"/>
    </xf>
    <xf numFmtId="38" fontId="6" fillId="0" borderId="15" xfId="35" applyFont="1" applyBorder="1" applyAlignment="1">
      <alignment horizontal="center" vertical="center" wrapText="1"/>
    </xf>
    <xf numFmtId="38" fontId="7" fillId="0" borderId="10" xfId="35" applyFont="1" applyBorder="1">
      <alignment vertical="center"/>
    </xf>
    <xf numFmtId="38" fontId="7" fillId="0" borderId="0" xfId="35" applyFont="1" applyBorder="1">
      <alignment vertical="center"/>
    </xf>
    <xf numFmtId="38" fontId="7" fillId="0" borderId="0" xfId="35" applyFont="1" applyBorder="1" applyAlignment="1">
      <alignment horizontal="center" vertical="center"/>
    </xf>
    <xf numFmtId="38" fontId="7" fillId="0" borderId="11" xfId="35" applyFont="1" applyFill="1" applyBorder="1" applyAlignment="1">
      <alignment horizontal="center" vertical="center" wrapText="1"/>
    </xf>
    <xf numFmtId="38" fontId="7" fillId="0" borderId="11" xfId="35" applyFont="1" applyFill="1" applyBorder="1" applyAlignment="1">
      <alignment vertical="center" wrapText="1"/>
    </xf>
    <xf numFmtId="38" fontId="7" fillId="0" borderId="11" xfId="35" applyFont="1" applyBorder="1" applyAlignment="1">
      <alignment vertical="center" wrapText="1"/>
    </xf>
    <xf numFmtId="38" fontId="7" fillId="0" borderId="0" xfId="35" applyFont="1" applyBorder="1" applyAlignment="1">
      <alignment vertical="center" wrapText="1"/>
    </xf>
    <xf numFmtId="38" fontId="7" fillId="0" borderId="18" xfId="35" applyFont="1" applyBorder="1">
      <alignment vertical="center"/>
    </xf>
    <xf numFmtId="38" fontId="7" fillId="0" borderId="19" xfId="35" applyFont="1" applyBorder="1">
      <alignment vertical="center"/>
    </xf>
    <xf numFmtId="38" fontId="7" fillId="0" borderId="20" xfId="35" applyFont="1" applyBorder="1" applyAlignment="1">
      <alignment horizontal="center" vertical="center" wrapText="1"/>
    </xf>
    <xf numFmtId="38" fontId="7" fillId="0" borderId="21" xfId="35" applyFont="1" applyBorder="1" applyAlignment="1">
      <alignment horizontal="center" vertical="center" wrapText="1"/>
    </xf>
    <xf numFmtId="38" fontId="7" fillId="0" borderId="0" xfId="35" applyFont="1" applyBorder="1" applyAlignment="1">
      <alignment horizontal="center" vertical="center" wrapText="1"/>
    </xf>
    <xf numFmtId="38" fontId="7" fillId="0" borderId="22" xfId="35" applyFont="1" applyBorder="1" applyAlignment="1">
      <alignment horizontal="center" vertical="center" wrapText="1"/>
    </xf>
    <xf numFmtId="38" fontId="7" fillId="0" borderId="23" xfId="35" applyFont="1" applyBorder="1" applyAlignment="1">
      <alignment vertical="center" wrapText="1"/>
    </xf>
    <xf numFmtId="38" fontId="7" fillId="0" borderId="21" xfId="35" applyFont="1" applyFill="1" applyBorder="1" applyAlignment="1">
      <alignment vertical="center" wrapText="1"/>
    </xf>
    <xf numFmtId="38" fontId="7" fillId="0" borderId="20" xfId="35" applyFont="1" applyBorder="1" applyAlignment="1">
      <alignment vertical="center" wrapText="1"/>
    </xf>
    <xf numFmtId="38" fontId="7" fillId="24" borderId="20" xfId="35" applyFont="1" applyFill="1" applyBorder="1" applyAlignment="1">
      <alignment vertical="center" wrapText="1"/>
    </xf>
    <xf numFmtId="38" fontId="7" fillId="25" borderId="20" xfId="35" applyFont="1" applyFill="1" applyBorder="1" applyAlignment="1">
      <alignment vertical="center" wrapText="1"/>
    </xf>
    <xf numFmtId="38" fontId="7" fillId="25" borderId="24" xfId="35" applyFont="1" applyFill="1" applyBorder="1" applyAlignment="1">
      <alignment vertical="center" wrapText="1"/>
    </xf>
    <xf numFmtId="38" fontId="7" fillId="0" borderId="22" xfId="35" applyFont="1" applyBorder="1" applyAlignment="1">
      <alignment vertical="center" wrapText="1"/>
    </xf>
    <xf numFmtId="38" fontId="7" fillId="26" borderId="22" xfId="35" applyFont="1" applyFill="1" applyBorder="1" applyAlignment="1">
      <alignment horizontal="center" vertical="center" wrapText="1"/>
    </xf>
    <xf numFmtId="38" fontId="7" fillId="27" borderId="22" xfId="35" applyFont="1" applyFill="1" applyBorder="1" applyAlignment="1">
      <alignment horizontal="center" vertical="center" wrapText="1"/>
    </xf>
    <xf numFmtId="38" fontId="7" fillId="27" borderId="25" xfId="35" applyFont="1" applyFill="1" applyBorder="1" applyAlignment="1">
      <alignment horizontal="center" vertical="center" wrapText="1"/>
    </xf>
    <xf numFmtId="38" fontId="7" fillId="28" borderId="20" xfId="35" applyFont="1" applyFill="1" applyBorder="1" applyAlignment="1">
      <alignment vertical="center" wrapText="1"/>
    </xf>
    <xf numFmtId="38" fontId="7" fillId="0" borderId="24" xfId="35" applyFont="1" applyBorder="1" applyAlignment="1">
      <alignment vertical="center" wrapText="1"/>
    </xf>
    <xf numFmtId="38" fontId="8" fillId="0" borderId="26" xfId="35" applyFont="1" applyBorder="1" applyAlignment="1">
      <alignment vertical="center" wrapText="1"/>
    </xf>
    <xf numFmtId="38" fontId="8" fillId="0" borderId="27" xfId="35" applyFont="1" applyBorder="1" applyAlignment="1">
      <alignment vertical="center" wrapText="1"/>
    </xf>
    <xf numFmtId="38" fontId="8" fillId="0" borderId="28" xfId="35" applyFont="1" applyBorder="1" applyAlignment="1">
      <alignment vertical="center" wrapText="1"/>
    </xf>
    <xf numFmtId="38" fontId="8" fillId="0" borderId="22" xfId="35" applyFont="1" applyBorder="1" applyAlignment="1">
      <alignment vertical="center" wrapText="1"/>
    </xf>
    <xf numFmtId="38" fontId="8" fillId="28" borderId="0" xfId="35" applyFont="1" applyFill="1" applyBorder="1" applyAlignment="1">
      <alignment vertical="center" wrapText="1"/>
    </xf>
    <xf numFmtId="38" fontId="6" fillId="0" borderId="23" xfId="35" applyFont="1" applyBorder="1">
      <alignment vertical="center"/>
    </xf>
    <xf numFmtId="38" fontId="7" fillId="0" borderId="27" xfId="35" applyFont="1" applyBorder="1" applyAlignment="1">
      <alignment horizontal="center" vertical="center" wrapText="1"/>
    </xf>
    <xf numFmtId="38" fontId="7" fillId="0" borderId="20" xfId="35" applyFont="1" applyFill="1" applyBorder="1" applyAlignment="1">
      <alignment horizontal="center" vertical="center" wrapText="1"/>
    </xf>
    <xf numFmtId="38" fontId="7" fillId="0" borderId="11" xfId="35" applyFont="1" applyBorder="1">
      <alignment vertical="center"/>
    </xf>
    <xf numFmtId="38" fontId="7" fillId="0" borderId="13" xfId="35" applyFont="1" applyBorder="1">
      <alignment vertical="center"/>
    </xf>
    <xf numFmtId="38" fontId="7" fillId="0" borderId="14" xfId="35" applyFont="1" applyBorder="1">
      <alignment vertical="center"/>
    </xf>
    <xf numFmtId="38" fontId="7" fillId="0" borderId="15" xfId="35" applyFont="1" applyBorder="1">
      <alignment vertical="center"/>
    </xf>
    <xf numFmtId="38" fontId="7" fillId="0" borderId="10" xfId="35" applyFont="1" applyFill="1" applyBorder="1">
      <alignment vertical="center"/>
    </xf>
    <xf numFmtId="38" fontId="7" fillId="24" borderId="11" xfId="35" applyFont="1" applyFill="1" applyBorder="1">
      <alignment vertical="center"/>
    </xf>
    <xf numFmtId="38" fontId="7" fillId="25" borderId="11" xfId="35" applyFont="1" applyFill="1" applyBorder="1">
      <alignment vertical="center"/>
    </xf>
    <xf numFmtId="38" fontId="7" fillId="25" borderId="16" xfId="35" applyFont="1" applyFill="1" applyBorder="1">
      <alignment vertical="center"/>
    </xf>
    <xf numFmtId="9" fontId="7" fillId="26" borderId="14" xfId="35" applyNumberFormat="1" applyFont="1" applyFill="1" applyBorder="1">
      <alignment vertical="center"/>
    </xf>
    <xf numFmtId="38" fontId="7" fillId="27" borderId="14" xfId="35" applyFont="1" applyFill="1" applyBorder="1">
      <alignment vertical="center"/>
    </xf>
    <xf numFmtId="38" fontId="7" fillId="27" borderId="17" xfId="35" applyFont="1" applyFill="1" applyBorder="1">
      <alignment vertical="center"/>
    </xf>
    <xf numFmtId="38" fontId="7" fillId="28" borderId="11" xfId="35" applyFont="1" applyFill="1" applyBorder="1">
      <alignment vertical="center"/>
    </xf>
    <xf numFmtId="38" fontId="7" fillId="0" borderId="16" xfId="35" applyFont="1" applyBorder="1">
      <alignment vertical="center"/>
    </xf>
    <xf numFmtId="38" fontId="7" fillId="28" borderId="13" xfId="35" applyFont="1" applyFill="1" applyBorder="1">
      <alignment vertical="center"/>
    </xf>
    <xf numFmtId="38" fontId="9" fillId="0" borderId="15" xfId="35" applyFont="1" applyBorder="1" applyAlignment="1">
      <alignment horizontal="center" vertical="center"/>
    </xf>
    <xf numFmtId="38" fontId="7" fillId="0" borderId="11" xfId="35" applyFont="1" applyFill="1" applyBorder="1">
      <alignment vertical="center"/>
    </xf>
    <xf numFmtId="38" fontId="7" fillId="0" borderId="27" xfId="35" applyFont="1" applyBorder="1">
      <alignment vertical="center"/>
    </xf>
    <xf numFmtId="38" fontId="7" fillId="0" borderId="29" xfId="35" applyFont="1" applyBorder="1">
      <alignment vertical="center"/>
    </xf>
    <xf numFmtId="38" fontId="7" fillId="0" borderId="30" xfId="35" applyFont="1" applyBorder="1">
      <alignment vertical="center"/>
    </xf>
    <xf numFmtId="38" fontId="7" fillId="0" borderId="26" xfId="35" applyFont="1" applyBorder="1">
      <alignment vertical="center"/>
    </xf>
    <xf numFmtId="38" fontId="7" fillId="0" borderId="19" xfId="35" applyFont="1" applyFill="1" applyBorder="1">
      <alignment vertical="center"/>
    </xf>
    <xf numFmtId="38" fontId="7" fillId="24" borderId="27" xfId="35" applyFont="1" applyFill="1" applyBorder="1">
      <alignment vertical="center"/>
    </xf>
    <xf numFmtId="38" fontId="7" fillId="25" borderId="27" xfId="35" applyFont="1" applyFill="1" applyBorder="1">
      <alignment vertical="center"/>
    </xf>
    <xf numFmtId="38" fontId="7" fillId="25" borderId="28" xfId="35" applyFont="1" applyFill="1" applyBorder="1">
      <alignment vertical="center"/>
    </xf>
    <xf numFmtId="9" fontId="7" fillId="26" borderId="30" xfId="35" applyNumberFormat="1" applyFont="1" applyFill="1" applyBorder="1">
      <alignment vertical="center"/>
    </xf>
    <xf numFmtId="38" fontId="7" fillId="27" borderId="30" xfId="35" applyFont="1" applyFill="1" applyBorder="1">
      <alignment vertical="center"/>
    </xf>
    <xf numFmtId="38" fontId="7" fillId="27" borderId="31" xfId="35" applyFont="1" applyFill="1" applyBorder="1">
      <alignment vertical="center"/>
    </xf>
    <xf numFmtId="38" fontId="7" fillId="28" borderId="27" xfId="35" applyFont="1" applyFill="1" applyBorder="1">
      <alignment vertical="center"/>
    </xf>
    <xf numFmtId="38" fontId="7" fillId="0" borderId="28" xfId="35" applyFont="1" applyBorder="1">
      <alignment vertical="center"/>
    </xf>
    <xf numFmtId="38" fontId="7" fillId="28" borderId="29" xfId="35" applyFont="1" applyFill="1" applyBorder="1">
      <alignment vertical="center"/>
    </xf>
    <xf numFmtId="38" fontId="7" fillId="0" borderId="26" xfId="35" applyFont="1" applyBorder="1" applyAlignment="1">
      <alignment horizontal="center" vertical="center"/>
    </xf>
    <xf numFmtId="38" fontId="7" fillId="0" borderId="27" xfId="35" applyFont="1" applyBorder="1" applyAlignment="1">
      <alignment horizontal="center" vertical="center"/>
    </xf>
    <xf numFmtId="38" fontId="7" fillId="0" borderId="27" xfId="35" applyFont="1" applyFill="1" applyBorder="1">
      <alignment vertical="center"/>
    </xf>
    <xf numFmtId="38" fontId="7" fillId="0" borderId="32" xfId="35" applyFont="1" applyBorder="1">
      <alignment vertical="center"/>
    </xf>
    <xf numFmtId="38" fontId="7" fillId="0" borderId="33" xfId="35" applyFont="1" applyBorder="1">
      <alignment vertical="center"/>
    </xf>
    <xf numFmtId="38" fontId="7" fillId="0" borderId="34" xfId="35" applyFont="1" applyBorder="1">
      <alignment vertical="center"/>
    </xf>
    <xf numFmtId="38" fontId="7" fillId="0" borderId="35" xfId="35" applyFont="1" applyBorder="1">
      <alignment vertical="center"/>
    </xf>
    <xf numFmtId="38" fontId="7" fillId="0" borderId="36" xfId="35" applyFont="1" applyBorder="1">
      <alignment vertical="center"/>
    </xf>
    <xf numFmtId="38" fontId="7" fillId="0" borderId="33" xfId="35" applyFont="1" applyFill="1" applyBorder="1">
      <alignment vertical="center"/>
    </xf>
    <xf numFmtId="38" fontId="7" fillId="24" borderId="32" xfId="35" applyFont="1" applyFill="1" applyBorder="1">
      <alignment vertical="center"/>
    </xf>
    <xf numFmtId="38" fontId="7" fillId="25" borderId="32" xfId="35" applyFont="1" applyFill="1" applyBorder="1">
      <alignment vertical="center"/>
    </xf>
    <xf numFmtId="38" fontId="7" fillId="25" borderId="37" xfId="35" applyFont="1" applyFill="1" applyBorder="1">
      <alignment vertical="center"/>
    </xf>
    <xf numFmtId="9" fontId="7" fillId="26" borderId="35" xfId="28" applyNumberFormat="1" applyFont="1" applyFill="1" applyBorder="1">
      <alignment vertical="center"/>
    </xf>
    <xf numFmtId="38" fontId="7" fillId="27" borderId="35" xfId="35" applyFont="1" applyFill="1" applyBorder="1">
      <alignment vertical="center"/>
    </xf>
    <xf numFmtId="38" fontId="7" fillId="27" borderId="38" xfId="35" applyFont="1" applyFill="1" applyBorder="1">
      <alignment vertical="center"/>
    </xf>
    <xf numFmtId="38" fontId="7" fillId="28" borderId="32" xfId="35" applyFont="1" applyFill="1" applyBorder="1">
      <alignment vertical="center"/>
    </xf>
    <xf numFmtId="38" fontId="7" fillId="0" borderId="37" xfId="35" applyFont="1" applyBorder="1">
      <alignment vertical="center"/>
    </xf>
    <xf numFmtId="38" fontId="7" fillId="28" borderId="34" xfId="35" applyFont="1" applyFill="1" applyBorder="1">
      <alignment vertical="center"/>
    </xf>
    <xf numFmtId="38" fontId="9" fillId="0" borderId="36" xfId="35" applyFont="1" applyBorder="1" applyAlignment="1">
      <alignment horizontal="center" vertical="center"/>
    </xf>
    <xf numFmtId="9" fontId="7" fillId="0" borderId="0" xfId="35" applyNumberFormat="1" applyFont="1" applyBorder="1">
      <alignment vertical="center"/>
    </xf>
    <xf numFmtId="3" fontId="7" fillId="0" borderId="0" xfId="35" applyNumberFormat="1" applyFont="1" applyBorder="1">
      <alignment vertical="center"/>
    </xf>
    <xf numFmtId="38" fontId="7" fillId="0" borderId="32" xfId="35" applyFont="1" applyBorder="1" applyAlignment="1">
      <alignment horizontal="center" vertical="center"/>
    </xf>
    <xf numFmtId="38" fontId="7" fillId="0" borderId="32" xfId="35" applyFont="1" applyFill="1" applyBorder="1">
      <alignment vertical="center"/>
    </xf>
    <xf numFmtId="38" fontId="7" fillId="0" borderId="39" xfId="35" applyFont="1" applyFill="1" applyBorder="1">
      <alignment vertical="center"/>
    </xf>
    <xf numFmtId="38" fontId="7" fillId="0" borderId="39" xfId="35" applyFont="1" applyBorder="1">
      <alignment vertical="center"/>
    </xf>
    <xf numFmtId="38" fontId="7" fillId="0" borderId="40" xfId="35" applyFont="1" applyBorder="1">
      <alignment vertical="center"/>
    </xf>
    <xf numFmtId="38" fontId="7" fillId="0" borderId="41" xfId="35" applyFont="1" applyBorder="1">
      <alignment vertical="center"/>
    </xf>
    <xf numFmtId="38" fontId="7" fillId="0" borderId="42" xfId="35" applyFont="1" applyBorder="1">
      <alignment vertical="center"/>
    </xf>
    <xf numFmtId="38" fontId="7" fillId="0" borderId="43" xfId="35" applyFont="1" applyBorder="1">
      <alignment vertical="center"/>
    </xf>
    <xf numFmtId="38" fontId="7" fillId="24" borderId="39" xfId="35" applyFont="1" applyFill="1" applyBorder="1">
      <alignment vertical="center"/>
    </xf>
    <xf numFmtId="38" fontId="7" fillId="25" borderId="39" xfId="35" applyFont="1" applyFill="1" applyBorder="1">
      <alignment vertical="center"/>
    </xf>
    <xf numFmtId="38" fontId="7" fillId="25" borderId="44" xfId="35" applyFont="1" applyFill="1" applyBorder="1">
      <alignment vertical="center"/>
    </xf>
    <xf numFmtId="9" fontId="7" fillId="26" borderId="42" xfId="35" applyNumberFormat="1" applyFont="1" applyFill="1" applyBorder="1">
      <alignment vertical="center"/>
    </xf>
    <xf numFmtId="38" fontId="7" fillId="27" borderId="42" xfId="35" applyFont="1" applyFill="1" applyBorder="1">
      <alignment vertical="center"/>
    </xf>
    <xf numFmtId="38" fontId="7" fillId="27" borderId="45" xfId="35" applyFont="1" applyFill="1" applyBorder="1">
      <alignment vertical="center"/>
    </xf>
    <xf numFmtId="38" fontId="7" fillId="28" borderId="39" xfId="35" applyFont="1" applyFill="1" applyBorder="1">
      <alignment vertical="center"/>
    </xf>
    <xf numFmtId="38" fontId="7" fillId="28" borderId="41" xfId="35" applyFont="1" applyFill="1" applyBorder="1">
      <alignment vertical="center"/>
    </xf>
    <xf numFmtId="38" fontId="9" fillId="0" borderId="43" xfId="35" applyFont="1" applyBorder="1" applyAlignment="1">
      <alignment horizontal="center" vertical="center"/>
    </xf>
    <xf numFmtId="38" fontId="7" fillId="0" borderId="39" xfId="35" applyFont="1" applyBorder="1" applyAlignment="1">
      <alignment horizontal="center" vertical="center"/>
    </xf>
    <xf numFmtId="38" fontId="7" fillId="0" borderId="20" xfId="35" applyFont="1" applyBorder="1">
      <alignment vertical="center"/>
    </xf>
    <xf numFmtId="38" fontId="7" fillId="0" borderId="21" xfId="35" applyFont="1" applyBorder="1">
      <alignment vertical="center"/>
    </xf>
    <xf numFmtId="38" fontId="7" fillId="0" borderId="22" xfId="35" applyFont="1" applyBorder="1">
      <alignment vertical="center"/>
    </xf>
    <xf numFmtId="38" fontId="7" fillId="0" borderId="23" xfId="35" applyFont="1" applyBorder="1">
      <alignment vertical="center"/>
    </xf>
    <xf numFmtId="38" fontId="7" fillId="24" borderId="20" xfId="35" applyFont="1" applyFill="1" applyBorder="1">
      <alignment vertical="center"/>
    </xf>
    <xf numFmtId="38" fontId="7" fillId="25" borderId="20" xfId="35" applyFont="1" applyFill="1" applyBorder="1">
      <alignment vertical="center"/>
    </xf>
    <xf numFmtId="38" fontId="7" fillId="25" borderId="24" xfId="35" applyFont="1" applyFill="1" applyBorder="1">
      <alignment vertical="center"/>
    </xf>
    <xf numFmtId="9" fontId="7" fillId="26" borderId="22" xfId="35" applyNumberFormat="1" applyFont="1" applyFill="1" applyBorder="1">
      <alignment vertical="center"/>
    </xf>
    <xf numFmtId="38" fontId="7" fillId="27" borderId="22" xfId="35" applyFont="1" applyFill="1" applyBorder="1">
      <alignment vertical="center"/>
    </xf>
    <xf numFmtId="38" fontId="7" fillId="27" borderId="25" xfId="35" applyFont="1" applyFill="1" applyBorder="1">
      <alignment vertical="center"/>
    </xf>
    <xf numFmtId="38" fontId="7" fillId="28" borderId="20" xfId="35" applyFont="1" applyFill="1" applyBorder="1">
      <alignment vertical="center"/>
    </xf>
    <xf numFmtId="38" fontId="7" fillId="0" borderId="24" xfId="35" applyFont="1" applyBorder="1">
      <alignment vertical="center"/>
    </xf>
    <xf numFmtId="38" fontId="7" fillId="28" borderId="0" xfId="35" applyFont="1" applyFill="1" applyBorder="1">
      <alignment vertical="center"/>
    </xf>
    <xf numFmtId="38" fontId="9" fillId="0" borderId="23" xfId="35" applyFont="1" applyBorder="1" applyAlignment="1">
      <alignment horizontal="center" vertical="center"/>
    </xf>
    <xf numFmtId="38" fontId="7" fillId="0" borderId="20" xfId="35" applyFont="1" applyBorder="1" applyAlignment="1">
      <alignment horizontal="center" vertical="center"/>
    </xf>
    <xf numFmtId="38" fontId="7" fillId="0" borderId="20" xfId="35" applyFont="1" applyFill="1" applyBorder="1">
      <alignment vertical="center"/>
    </xf>
    <xf numFmtId="38" fontId="7" fillId="0" borderId="46" xfId="35" applyFont="1" applyBorder="1">
      <alignment vertical="center"/>
    </xf>
    <xf numFmtId="38" fontId="7" fillId="0" borderId="47" xfId="35" applyFont="1" applyBorder="1">
      <alignment vertical="center"/>
    </xf>
    <xf numFmtId="38" fontId="7" fillId="0" borderId="48" xfId="35" applyFont="1" applyBorder="1">
      <alignment vertical="center"/>
    </xf>
    <xf numFmtId="38" fontId="7" fillId="0" borderId="49" xfId="35" applyFont="1" applyBorder="1">
      <alignment vertical="center"/>
    </xf>
    <xf numFmtId="38" fontId="7" fillId="0" borderId="50" xfId="35" applyFont="1" applyBorder="1">
      <alignment vertical="center"/>
    </xf>
    <xf numFmtId="38" fontId="7" fillId="24" borderId="46" xfId="35" applyFont="1" applyFill="1" applyBorder="1">
      <alignment vertical="center"/>
    </xf>
    <xf numFmtId="38" fontId="7" fillId="25" borderId="46" xfId="35" applyFont="1" applyFill="1" applyBorder="1">
      <alignment vertical="center"/>
    </xf>
    <xf numFmtId="38" fontId="7" fillId="25" borderId="51" xfId="35" applyFont="1" applyFill="1" applyBorder="1">
      <alignment vertical="center"/>
    </xf>
    <xf numFmtId="9" fontId="7" fillId="26" borderId="49" xfId="35" applyNumberFormat="1" applyFont="1" applyFill="1" applyBorder="1">
      <alignment vertical="center"/>
    </xf>
    <xf numFmtId="38" fontId="7" fillId="27" borderId="49" xfId="35" applyFont="1" applyFill="1" applyBorder="1">
      <alignment vertical="center"/>
    </xf>
    <xf numFmtId="38" fontId="7" fillId="27" borderId="52" xfId="35" applyFont="1" applyFill="1" applyBorder="1">
      <alignment vertical="center"/>
    </xf>
    <xf numFmtId="38" fontId="7" fillId="28" borderId="46" xfId="35" applyFont="1" applyFill="1" applyBorder="1">
      <alignment vertical="center"/>
    </xf>
    <xf numFmtId="38" fontId="7" fillId="0" borderId="51" xfId="35" applyFont="1" applyBorder="1">
      <alignment vertical="center"/>
    </xf>
    <xf numFmtId="38" fontId="7" fillId="28" borderId="48" xfId="35" applyFont="1" applyFill="1" applyBorder="1">
      <alignment vertical="center"/>
    </xf>
    <xf numFmtId="38" fontId="9" fillId="0" borderId="50" xfId="35" applyFont="1" applyBorder="1" applyAlignment="1">
      <alignment horizontal="center" vertical="center"/>
    </xf>
    <xf numFmtId="38" fontId="7" fillId="0" borderId="46" xfId="35" applyFont="1" applyBorder="1" applyAlignment="1">
      <alignment horizontal="center" vertical="center"/>
    </xf>
    <xf numFmtId="38" fontId="7" fillId="0" borderId="46" xfId="35" applyFont="1" applyFill="1" applyBorder="1">
      <alignment vertical="center"/>
    </xf>
    <xf numFmtId="38" fontId="9" fillId="0" borderId="26" xfId="35" applyFont="1" applyBorder="1" applyAlignment="1">
      <alignment horizontal="center" vertical="center"/>
    </xf>
    <xf numFmtId="38" fontId="7" fillId="0" borderId="44" xfId="35" applyFont="1" applyBorder="1">
      <alignment vertical="center"/>
    </xf>
    <xf numFmtId="38" fontId="7" fillId="29" borderId="39" xfId="35" applyFont="1" applyFill="1" applyBorder="1" applyAlignment="1">
      <alignment horizontal="center" vertical="center"/>
    </xf>
    <xf numFmtId="38" fontId="7" fillId="29" borderId="39" xfId="35" applyFont="1" applyFill="1" applyBorder="1">
      <alignment vertical="center"/>
    </xf>
    <xf numFmtId="38" fontId="7" fillId="0" borderId="41" xfId="35" applyFont="1" applyFill="1" applyBorder="1">
      <alignment vertical="center"/>
    </xf>
    <xf numFmtId="38" fontId="7" fillId="0" borderId="53" xfId="35" applyFont="1" applyFill="1" applyBorder="1">
      <alignment vertical="center"/>
    </xf>
    <xf numFmtId="38" fontId="7" fillId="24" borderId="20" xfId="35" applyFont="1" applyFill="1" applyBorder="1" applyAlignment="1">
      <alignment horizontal="center" vertical="center"/>
    </xf>
    <xf numFmtId="38" fontId="7" fillId="24" borderId="39" xfId="35" applyFont="1" applyFill="1" applyBorder="1" applyAlignment="1">
      <alignment horizontal="center" vertical="center"/>
    </xf>
    <xf numFmtId="38" fontId="7" fillId="0" borderId="54" xfId="35" applyFont="1" applyBorder="1">
      <alignment vertical="center"/>
    </xf>
    <xf numFmtId="38" fontId="7" fillId="0" borderId="55" xfId="35" applyFont="1" applyBorder="1">
      <alignment vertical="center"/>
    </xf>
    <xf numFmtId="38" fontId="7" fillId="0" borderId="56" xfId="35" applyFont="1" applyBorder="1">
      <alignment vertical="center"/>
    </xf>
    <xf numFmtId="38" fontId="7" fillId="0" borderId="57" xfId="35" applyFont="1" applyBorder="1">
      <alignment vertical="center"/>
    </xf>
    <xf numFmtId="38" fontId="7" fillId="0" borderId="58" xfId="35" applyFont="1" applyBorder="1">
      <alignment vertical="center"/>
    </xf>
    <xf numFmtId="38" fontId="7" fillId="24" borderId="54" xfId="35" applyFont="1" applyFill="1" applyBorder="1">
      <alignment vertical="center"/>
    </xf>
    <xf numFmtId="38" fontId="7" fillId="25" borderId="54" xfId="35" applyFont="1" applyFill="1" applyBorder="1">
      <alignment vertical="center"/>
    </xf>
    <xf numFmtId="38" fontId="7" fillId="25" borderId="59" xfId="35" applyFont="1" applyFill="1" applyBorder="1">
      <alignment vertical="center"/>
    </xf>
    <xf numFmtId="9" fontId="7" fillId="26" borderId="57" xfId="35" applyNumberFormat="1" applyFont="1" applyFill="1" applyBorder="1">
      <alignment vertical="center"/>
    </xf>
    <xf numFmtId="38" fontId="7" fillId="27" borderId="57" xfId="35" applyFont="1" applyFill="1" applyBorder="1">
      <alignment vertical="center"/>
    </xf>
    <xf numFmtId="38" fontId="7" fillId="27" borderId="60" xfId="35" applyFont="1" applyFill="1" applyBorder="1">
      <alignment vertical="center"/>
    </xf>
    <xf numFmtId="38" fontId="7" fillId="28" borderId="54" xfId="35" applyFont="1" applyFill="1" applyBorder="1">
      <alignment vertical="center"/>
    </xf>
    <xf numFmtId="38" fontId="7" fillId="0" borderId="59" xfId="35" applyFont="1" applyBorder="1">
      <alignment vertical="center"/>
    </xf>
    <xf numFmtId="38" fontId="7" fillId="28" borderId="56" xfId="35" applyFont="1" applyFill="1" applyBorder="1">
      <alignment vertical="center"/>
    </xf>
    <xf numFmtId="38" fontId="9" fillId="0" borderId="58" xfId="35" applyFont="1" applyBorder="1" applyAlignment="1">
      <alignment horizontal="center" vertical="center"/>
    </xf>
    <xf numFmtId="38" fontId="7" fillId="0" borderId="61" xfId="35" applyFont="1" applyFill="1" applyBorder="1">
      <alignment vertical="center"/>
    </xf>
    <xf numFmtId="38" fontId="7" fillId="0" borderId="62" xfId="35" applyFont="1" applyBorder="1">
      <alignment vertical="center"/>
    </xf>
    <xf numFmtId="38" fontId="7" fillId="0" borderId="53" xfId="35" applyFont="1" applyBorder="1">
      <alignment vertical="center"/>
    </xf>
    <xf numFmtId="38" fontId="7" fillId="0" borderId="63" xfId="35" applyFont="1" applyBorder="1">
      <alignment vertical="center"/>
    </xf>
    <xf numFmtId="38" fontId="7" fillId="0" borderId="64" xfId="35" applyFont="1" applyBorder="1">
      <alignment vertical="center"/>
    </xf>
    <xf numFmtId="38" fontId="7" fillId="0" borderId="65" xfId="35" applyFont="1" applyBorder="1">
      <alignment vertical="center"/>
    </xf>
    <xf numFmtId="38" fontId="7" fillId="0" borderId="66" xfId="35" applyFont="1" applyBorder="1">
      <alignment vertical="center"/>
    </xf>
    <xf numFmtId="38" fontId="7" fillId="24" borderId="53" xfId="35" applyFont="1" applyFill="1" applyBorder="1">
      <alignment vertical="center"/>
    </xf>
    <xf numFmtId="38" fontId="7" fillId="25" borderId="53" xfId="35" applyFont="1" applyFill="1" applyBorder="1">
      <alignment vertical="center"/>
    </xf>
    <xf numFmtId="38" fontId="7" fillId="25" borderId="67" xfId="35" applyFont="1" applyFill="1" applyBorder="1">
      <alignment vertical="center"/>
    </xf>
    <xf numFmtId="9" fontId="7" fillId="26" borderId="65" xfId="35" applyNumberFormat="1" applyFont="1" applyFill="1" applyBorder="1">
      <alignment vertical="center"/>
    </xf>
    <xf numFmtId="38" fontId="7" fillId="27" borderId="65" xfId="35" applyFont="1" applyFill="1" applyBorder="1">
      <alignment vertical="center"/>
    </xf>
    <xf numFmtId="38" fontId="7" fillId="27" borderId="68" xfId="35" applyFont="1" applyFill="1" applyBorder="1">
      <alignment vertical="center"/>
    </xf>
    <xf numFmtId="38" fontId="7" fillId="28" borderId="53" xfId="35" applyFont="1" applyFill="1" applyBorder="1">
      <alignment vertical="center"/>
    </xf>
    <xf numFmtId="38" fontId="7" fillId="0" borderId="67" xfId="35" applyFont="1" applyBorder="1">
      <alignment vertical="center"/>
    </xf>
    <xf numFmtId="38" fontId="7" fillId="28" borderId="64" xfId="35" applyFont="1" applyFill="1" applyBorder="1">
      <alignment vertical="center"/>
    </xf>
    <xf numFmtId="38" fontId="9" fillId="0" borderId="66" xfId="35" applyFont="1" applyBorder="1" applyAlignment="1">
      <alignment horizontal="center" vertical="center"/>
    </xf>
    <xf numFmtId="38" fontId="7" fillId="0" borderId="69" xfId="35" applyFont="1" applyFill="1" applyBorder="1">
      <alignment vertical="center"/>
    </xf>
    <xf numFmtId="38" fontId="7" fillId="0" borderId="70" xfId="35" applyFont="1" applyFill="1" applyBorder="1">
      <alignment vertical="center"/>
    </xf>
    <xf numFmtId="38" fontId="7" fillId="0" borderId="20" xfId="35" applyFont="1" applyFill="1" applyBorder="1" applyAlignment="1">
      <alignment horizontal="center" vertical="center"/>
    </xf>
    <xf numFmtId="38" fontId="7" fillId="0" borderId="71" xfId="35" applyFont="1" applyFill="1" applyBorder="1">
      <alignment vertical="center"/>
    </xf>
    <xf numFmtId="38" fontId="7" fillId="0" borderId="54" xfId="35" applyFont="1" applyFill="1" applyBorder="1">
      <alignment vertical="center"/>
    </xf>
    <xf numFmtId="38" fontId="7" fillId="0" borderId="72" xfId="35" applyFont="1" applyBorder="1">
      <alignment vertical="center"/>
    </xf>
    <xf numFmtId="38" fontId="7" fillId="0" borderId="73" xfId="35" applyFont="1" applyBorder="1">
      <alignment vertical="center"/>
    </xf>
    <xf numFmtId="38" fontId="7" fillId="0" borderId="0" xfId="35" applyFont="1" applyBorder="1" applyAlignment="1">
      <alignment vertical="center" textRotation="255"/>
    </xf>
    <xf numFmtId="38" fontId="7" fillId="0" borderId="0" xfId="35" applyFont="1" applyFill="1" applyBorder="1">
      <alignment vertical="center"/>
    </xf>
    <xf numFmtId="38" fontId="7" fillId="0" borderId="0" xfId="35" applyFont="1" applyBorder="1" applyAlignment="1">
      <alignment horizontal="right" vertical="center"/>
    </xf>
    <xf numFmtId="38" fontId="7" fillId="25" borderId="74" xfId="35" applyFont="1" applyFill="1" applyBorder="1" applyAlignment="1">
      <alignment horizontal="center" vertical="center"/>
    </xf>
    <xf numFmtId="38" fontId="7" fillId="25" borderId="75" xfId="35" applyFont="1" applyFill="1" applyBorder="1">
      <alignment vertical="center"/>
    </xf>
    <xf numFmtId="38" fontId="7" fillId="25" borderId="76" xfId="35" applyFont="1" applyFill="1" applyBorder="1">
      <alignment vertical="center"/>
    </xf>
    <xf numFmtId="176" fontId="7" fillId="25" borderId="77" xfId="35" applyNumberFormat="1" applyFont="1" applyFill="1" applyBorder="1">
      <alignment vertical="center"/>
    </xf>
    <xf numFmtId="38" fontId="7" fillId="30" borderId="41" xfId="35" applyFont="1" applyFill="1" applyBorder="1">
      <alignment vertical="center"/>
    </xf>
    <xf numFmtId="38" fontId="7" fillId="30" borderId="40" xfId="35" applyFont="1" applyFill="1" applyBorder="1">
      <alignment vertical="center"/>
    </xf>
    <xf numFmtId="38" fontId="7" fillId="30" borderId="39" xfId="35" applyFont="1" applyFill="1" applyBorder="1">
      <alignment vertical="center"/>
    </xf>
    <xf numFmtId="38" fontId="9" fillId="0" borderId="0" xfId="35" applyFont="1" applyBorder="1" applyAlignment="1">
      <alignment horizontal="center" vertical="center"/>
    </xf>
    <xf numFmtId="38" fontId="7" fillId="0" borderId="0" xfId="35" applyFont="1" applyFill="1" applyBorder="1" applyAlignment="1">
      <alignment horizontal="center" vertical="center"/>
    </xf>
    <xf numFmtId="38" fontId="11" fillId="0" borderId="0" xfId="35" applyFont="1">
      <alignment vertical="center"/>
    </xf>
    <xf numFmtId="38" fontId="11" fillId="0" borderId="12" xfId="35" applyFont="1" applyBorder="1" applyAlignment="1">
      <alignment vertical="center"/>
    </xf>
    <xf numFmtId="38" fontId="11" fillId="0" borderId="13" xfId="35" applyFont="1" applyBorder="1" applyAlignment="1">
      <alignment vertical="center"/>
    </xf>
    <xf numFmtId="38" fontId="11" fillId="0" borderId="10" xfId="35" applyFont="1" applyBorder="1" applyAlignment="1">
      <alignment vertical="center"/>
    </xf>
    <xf numFmtId="38" fontId="11" fillId="0" borderId="13" xfId="35" applyFont="1" applyBorder="1" applyAlignment="1">
      <alignment horizontal="center" vertical="center"/>
    </xf>
    <xf numFmtId="38" fontId="11" fillId="0" borderId="11" xfId="35" applyFont="1" applyBorder="1" applyAlignment="1">
      <alignment vertical="center"/>
    </xf>
    <xf numFmtId="38" fontId="11" fillId="0" borderId="11" xfId="35" applyFont="1" applyBorder="1" applyAlignment="1">
      <alignment horizontal="center" vertical="center"/>
    </xf>
    <xf numFmtId="38" fontId="11" fillId="0" borderId="12" xfId="35" applyFont="1" applyBorder="1" applyAlignment="1">
      <alignment horizontal="center" vertical="center"/>
    </xf>
    <xf numFmtId="38" fontId="11" fillId="0" borderId="0" xfId="35" applyFont="1" applyAlignment="1">
      <alignment horizontal="center" vertical="center"/>
    </xf>
    <xf numFmtId="38" fontId="11" fillId="0" borderId="13" xfId="35" applyFont="1" applyBorder="1" applyAlignment="1">
      <alignment horizontal="left" vertical="center"/>
    </xf>
    <xf numFmtId="38" fontId="11" fillId="0" borderId="12" xfId="35" applyFont="1" applyBorder="1" applyAlignment="1">
      <alignment vertical="center" wrapText="1"/>
    </xf>
    <xf numFmtId="38" fontId="7" fillId="0" borderId="78" xfId="35" applyFont="1" applyBorder="1">
      <alignment vertical="center"/>
    </xf>
    <xf numFmtId="38" fontId="7" fillId="0" borderId="79" xfId="35" applyFont="1" applyBorder="1">
      <alignment vertical="center"/>
    </xf>
    <xf numFmtId="38" fontId="7" fillId="0" borderId="17" xfId="35" applyFont="1" applyBorder="1" applyAlignment="1">
      <alignment horizontal="center" vertical="center" wrapText="1"/>
    </xf>
    <xf numFmtId="38" fontId="7" fillId="0" borderId="25" xfId="35" applyFont="1" applyBorder="1" applyAlignment="1">
      <alignment horizontal="center" vertical="center" wrapText="1"/>
    </xf>
    <xf numFmtId="38" fontId="7" fillId="0" borderId="31" xfId="35" applyFont="1" applyBorder="1">
      <alignment vertical="center"/>
    </xf>
    <xf numFmtId="38" fontId="7" fillId="0" borderId="38" xfId="35" applyFont="1" applyBorder="1">
      <alignment vertical="center"/>
    </xf>
    <xf numFmtId="38" fontId="7" fillId="0" borderId="45" xfId="35" applyFont="1" applyBorder="1">
      <alignment vertical="center"/>
    </xf>
    <xf numFmtId="38" fontId="7" fillId="0" borderId="25" xfId="35" applyFont="1" applyBorder="1">
      <alignment vertical="center"/>
    </xf>
    <xf numFmtId="38" fontId="7" fillId="0" borderId="52" xfId="35" applyFont="1" applyBorder="1">
      <alignment vertical="center"/>
    </xf>
    <xf numFmtId="38" fontId="7" fillId="0" borderId="60" xfId="35" applyFont="1" applyBorder="1">
      <alignment vertical="center"/>
    </xf>
    <xf numFmtId="38" fontId="7" fillId="0" borderId="68" xfId="35" applyFont="1" applyBorder="1">
      <alignment vertical="center"/>
    </xf>
    <xf numFmtId="38" fontId="7" fillId="31" borderId="41" xfId="35" applyFont="1" applyFill="1" applyBorder="1">
      <alignment vertical="center"/>
    </xf>
    <xf numFmtId="176" fontId="7" fillId="0" borderId="0" xfId="35" applyNumberFormat="1" applyFont="1" applyFill="1" applyBorder="1">
      <alignment vertical="center"/>
    </xf>
    <xf numFmtId="38" fontId="7" fillId="0" borderId="0" xfId="35" quotePrefix="1" applyFont="1" applyFill="1" applyBorder="1">
      <alignment vertical="center"/>
    </xf>
    <xf numFmtId="176" fontId="7" fillId="0" borderId="0" xfId="35" applyNumberFormat="1" applyFont="1" applyFill="1" applyBorder="1" applyAlignment="1">
      <alignment horizontal="center" vertical="center"/>
    </xf>
    <xf numFmtId="38" fontId="7" fillId="0" borderId="0" xfId="35" applyFont="1" applyAlignment="1">
      <alignment vertical="center"/>
    </xf>
    <xf numFmtId="38" fontId="7" fillId="0" borderId="13" xfId="35" applyFont="1" applyFill="1" applyBorder="1">
      <alignment vertical="center"/>
    </xf>
    <xf numFmtId="38" fontId="11" fillId="0" borderId="80" xfId="35" applyFont="1" applyBorder="1" applyAlignment="1">
      <alignment vertical="center"/>
    </xf>
    <xf numFmtId="38" fontId="14" fillId="0" borderId="0" xfId="35" applyFont="1">
      <alignment vertical="center"/>
    </xf>
    <xf numFmtId="38" fontId="14" fillId="0" borderId="0" xfId="35" applyFont="1" applyAlignment="1">
      <alignment horizontal="center" vertical="center"/>
    </xf>
    <xf numFmtId="38" fontId="7" fillId="0" borderId="12" xfId="35" applyFont="1" applyBorder="1" applyAlignment="1">
      <alignment horizontal="centerContinuous" vertical="center"/>
    </xf>
    <xf numFmtId="38" fontId="13" fillId="0" borderId="0" xfId="35" applyFont="1">
      <alignment vertical="center"/>
    </xf>
    <xf numFmtId="38" fontId="11" fillId="0" borderId="12" xfId="35" applyFont="1" applyBorder="1">
      <alignment vertical="center"/>
    </xf>
    <xf numFmtId="38" fontId="11" fillId="0" borderId="10" xfId="35" applyFont="1" applyBorder="1">
      <alignment vertical="center"/>
    </xf>
    <xf numFmtId="38" fontId="11" fillId="0" borderId="0" xfId="35" applyFont="1" applyBorder="1" applyAlignment="1">
      <alignment vertical="center"/>
    </xf>
    <xf numFmtId="38" fontId="6" fillId="0" borderId="0" xfId="35" applyFont="1" applyBorder="1" applyAlignment="1">
      <alignment horizontal="center" vertical="center" wrapText="1"/>
    </xf>
    <xf numFmtId="38" fontId="6" fillId="0" borderId="0" xfId="35" applyFont="1" applyBorder="1">
      <alignment vertical="center"/>
    </xf>
    <xf numFmtId="38" fontId="7" fillId="0" borderId="12" xfId="35" applyFont="1" applyFill="1" applyBorder="1">
      <alignment vertical="center"/>
    </xf>
    <xf numFmtId="38" fontId="7" fillId="0" borderId="10" xfId="35" applyFont="1" applyBorder="1" applyAlignment="1">
      <alignment horizontal="centerContinuous" vertical="center"/>
    </xf>
    <xf numFmtId="38" fontId="7" fillId="0" borderId="12" xfId="35" applyFont="1" applyFill="1" applyBorder="1" applyAlignment="1">
      <alignment horizontal="centerContinuous" vertical="center"/>
    </xf>
    <xf numFmtId="38" fontId="7" fillId="0" borderId="13" xfId="35" applyFont="1" applyFill="1" applyBorder="1" applyAlignment="1">
      <alignment horizontal="centerContinuous" vertical="center"/>
    </xf>
    <xf numFmtId="38" fontId="14" fillId="0" borderId="12" xfId="35" applyFont="1" applyBorder="1" applyAlignment="1">
      <alignment horizontal="centerContinuous" vertical="center"/>
    </xf>
    <xf numFmtId="38" fontId="14" fillId="0" borderId="13" xfId="35" applyFont="1" applyBorder="1" applyAlignment="1">
      <alignment horizontal="centerContinuous" vertical="center"/>
    </xf>
    <xf numFmtId="38" fontId="14" fillId="0" borderId="10" xfId="35" applyFont="1" applyBorder="1" applyAlignment="1">
      <alignment horizontal="centerContinuous" vertical="center"/>
    </xf>
    <xf numFmtId="38" fontId="8" fillId="0" borderId="0" xfId="35" applyFont="1">
      <alignment vertical="center"/>
    </xf>
    <xf numFmtId="38" fontId="8" fillId="0" borderId="0" xfId="35" applyFont="1" applyBorder="1">
      <alignment vertical="center"/>
    </xf>
    <xf numFmtId="38" fontId="8" fillId="0" borderId="0" xfId="35" applyFont="1" applyFill="1" applyBorder="1">
      <alignment vertical="center"/>
    </xf>
    <xf numFmtId="38" fontId="8" fillId="0" borderId="0" xfId="35" applyFont="1" applyAlignment="1">
      <alignment horizontal="center" vertical="center"/>
    </xf>
    <xf numFmtId="38" fontId="7" fillId="0" borderId="81" xfId="35" applyFont="1" applyBorder="1">
      <alignment vertical="center"/>
    </xf>
    <xf numFmtId="38" fontId="7" fillId="0" borderId="82" xfId="35" applyFont="1" applyBorder="1">
      <alignment vertical="center"/>
    </xf>
    <xf numFmtId="38" fontId="7" fillId="0" borderId="83" xfId="35" applyFont="1" applyBorder="1">
      <alignment vertical="center"/>
    </xf>
    <xf numFmtId="38" fontId="7" fillId="0" borderId="84" xfId="35" applyFont="1" applyBorder="1">
      <alignment vertical="center"/>
    </xf>
    <xf numFmtId="38" fontId="7" fillId="0" borderId="85" xfId="35" applyFont="1" applyBorder="1">
      <alignment vertical="center"/>
    </xf>
    <xf numFmtId="38" fontId="7" fillId="0" borderId="86" xfId="35" applyFont="1" applyBorder="1">
      <alignment vertical="center"/>
    </xf>
    <xf numFmtId="38" fontId="7" fillId="0" borderId="87" xfId="35" applyFont="1" applyBorder="1">
      <alignment vertical="center"/>
    </xf>
    <xf numFmtId="38" fontId="7" fillId="0" borderId="88" xfId="35" applyFont="1" applyBorder="1">
      <alignment vertical="center"/>
    </xf>
    <xf numFmtId="38" fontId="7" fillId="0" borderId="89" xfId="35" applyFont="1" applyBorder="1">
      <alignment vertical="center"/>
    </xf>
    <xf numFmtId="38" fontId="7" fillId="0" borderId="90" xfId="35" applyFont="1" applyBorder="1">
      <alignment vertical="center"/>
    </xf>
    <xf numFmtId="38" fontId="7" fillId="0" borderId="91" xfId="35" applyFont="1" applyBorder="1" applyAlignment="1">
      <alignment horizontal="center" vertical="center"/>
    </xf>
    <xf numFmtId="38" fontId="7" fillId="0" borderId="92" xfId="35" applyFont="1" applyBorder="1" applyAlignment="1">
      <alignment horizontal="center" vertical="center"/>
    </xf>
    <xf numFmtId="38" fontId="7" fillId="0" borderId="93" xfId="35" applyFont="1" applyBorder="1" applyAlignment="1">
      <alignment horizontal="center" vertical="center"/>
    </xf>
    <xf numFmtId="38" fontId="7" fillId="0" borderId="94" xfId="35" applyFont="1" applyBorder="1" applyAlignment="1">
      <alignment horizontal="center" vertical="center"/>
    </xf>
    <xf numFmtId="38" fontId="7" fillId="0" borderId="95" xfId="35" applyFont="1" applyBorder="1" applyAlignment="1">
      <alignment horizontal="center" vertical="center"/>
    </xf>
    <xf numFmtId="38" fontId="7" fillId="0" borderId="96" xfId="35" applyFont="1" applyBorder="1" applyAlignment="1">
      <alignment horizontal="center" vertical="center"/>
    </xf>
    <xf numFmtId="38" fontId="7" fillId="0" borderId="97" xfId="35" applyFont="1" applyBorder="1" applyAlignment="1">
      <alignment horizontal="center" vertical="center"/>
    </xf>
    <xf numFmtId="38" fontId="7" fillId="0" borderId="98" xfId="35" applyFont="1" applyBorder="1" applyAlignment="1">
      <alignment horizontal="center" vertical="center"/>
    </xf>
    <xf numFmtId="38" fontId="7" fillId="0" borderId="99" xfId="35" applyFont="1" applyBorder="1" applyAlignment="1">
      <alignment horizontal="center" vertical="center"/>
    </xf>
    <xf numFmtId="38" fontId="7" fillId="0" borderId="100" xfId="35" applyFont="1" applyBorder="1" applyAlignment="1">
      <alignment horizontal="center" vertical="center"/>
    </xf>
    <xf numFmtId="38" fontId="7" fillId="0" borderId="101" xfId="35" applyFont="1" applyBorder="1" applyAlignment="1">
      <alignment horizontal="center" vertical="center"/>
    </xf>
    <xf numFmtId="38" fontId="7" fillId="0" borderId="102" xfId="35" applyFont="1" applyBorder="1" applyAlignment="1">
      <alignment horizontal="center" vertical="center"/>
    </xf>
    <xf numFmtId="38" fontId="7" fillId="0" borderId="103" xfId="35" applyFont="1" applyBorder="1" applyAlignment="1">
      <alignment horizontal="center" vertical="center"/>
    </xf>
    <xf numFmtId="38" fontId="7" fillId="0" borderId="104" xfId="35" applyFont="1" applyBorder="1" applyAlignment="1">
      <alignment horizontal="center" vertical="center"/>
    </xf>
    <xf numFmtId="38" fontId="7" fillId="0" borderId="105" xfId="35" applyFont="1" applyBorder="1" applyAlignment="1">
      <alignment horizontal="center" vertical="center"/>
    </xf>
    <xf numFmtId="38" fontId="7" fillId="0" borderId="106" xfId="35" applyFont="1" applyBorder="1" applyAlignment="1">
      <alignment horizontal="center" vertical="center"/>
    </xf>
    <xf numFmtId="38" fontId="7" fillId="0" borderId="107" xfId="35" applyFont="1" applyBorder="1" applyAlignment="1">
      <alignment horizontal="center" vertical="center"/>
    </xf>
    <xf numFmtId="38" fontId="7" fillId="0" borderId="108" xfId="35" applyFont="1" applyBorder="1" applyAlignment="1">
      <alignment horizontal="center" vertical="center"/>
    </xf>
    <xf numFmtId="38" fontId="7" fillId="0" borderId="109" xfId="35" applyFont="1" applyBorder="1" applyAlignment="1">
      <alignment horizontal="center" vertical="center"/>
    </xf>
    <xf numFmtId="38" fontId="7" fillId="0" borderId="110" xfId="35" applyFont="1" applyBorder="1" applyAlignment="1">
      <alignment horizontal="center" vertical="center"/>
    </xf>
    <xf numFmtId="38" fontId="7" fillId="27" borderId="111" xfId="35" applyFont="1" applyFill="1" applyBorder="1">
      <alignment vertical="center"/>
    </xf>
    <xf numFmtId="38" fontId="7" fillId="27" borderId="112" xfId="35" applyFont="1" applyFill="1" applyBorder="1">
      <alignment vertical="center"/>
    </xf>
    <xf numFmtId="38" fontId="7" fillId="27" borderId="91" xfId="35" applyFont="1" applyFill="1" applyBorder="1" applyAlignment="1">
      <alignment horizontal="centerContinuous" vertical="center"/>
    </xf>
    <xf numFmtId="38" fontId="7" fillId="27" borderId="92" xfId="35" applyFont="1" applyFill="1" applyBorder="1" applyAlignment="1">
      <alignment horizontal="centerContinuous" vertical="center"/>
    </xf>
    <xf numFmtId="38" fontId="7" fillId="27" borderId="93" xfId="35" applyFont="1" applyFill="1" applyBorder="1" applyAlignment="1">
      <alignment horizontal="centerContinuous" vertical="center"/>
    </xf>
    <xf numFmtId="38" fontId="7" fillId="27" borderId="94" xfId="35" applyFont="1" applyFill="1" applyBorder="1" applyAlignment="1">
      <alignment horizontal="centerContinuous" vertical="center"/>
    </xf>
    <xf numFmtId="38" fontId="7" fillId="27" borderId="113" xfId="35" applyFont="1" applyFill="1" applyBorder="1">
      <alignment vertical="center"/>
    </xf>
    <xf numFmtId="38" fontId="7" fillId="27" borderId="114" xfId="35" applyFont="1" applyFill="1" applyBorder="1">
      <alignment vertical="center"/>
    </xf>
    <xf numFmtId="38" fontId="7" fillId="27" borderId="99" xfId="35" applyFont="1" applyFill="1" applyBorder="1" applyAlignment="1">
      <alignment horizontal="centerContinuous" vertical="center"/>
    </xf>
    <xf numFmtId="38" fontId="7" fillId="27" borderId="100" xfId="35" applyFont="1" applyFill="1" applyBorder="1" applyAlignment="1">
      <alignment horizontal="centerContinuous" vertical="center"/>
    </xf>
    <xf numFmtId="38" fontId="7" fillId="27" borderId="101" xfId="35" applyFont="1" applyFill="1" applyBorder="1" applyAlignment="1">
      <alignment horizontal="centerContinuous" vertical="center"/>
    </xf>
    <xf numFmtId="38" fontId="7" fillId="27" borderId="102" xfId="35" applyFont="1" applyFill="1" applyBorder="1" applyAlignment="1">
      <alignment horizontal="centerContinuous" vertical="center"/>
    </xf>
    <xf numFmtId="38" fontId="7" fillId="0" borderId="40" xfId="35" applyFont="1" applyFill="1" applyBorder="1">
      <alignment vertical="center"/>
    </xf>
    <xf numFmtId="38" fontId="7" fillId="0" borderId="115" xfId="35" applyFont="1" applyBorder="1">
      <alignment vertical="center"/>
    </xf>
    <xf numFmtId="38" fontId="7" fillId="0" borderId="116" xfId="35" applyFont="1" applyBorder="1">
      <alignment vertical="center"/>
    </xf>
    <xf numFmtId="0" fontId="17" fillId="0" borderId="0" xfId="0" applyFont="1" applyAlignment="1"/>
    <xf numFmtId="0" fontId="17" fillId="32" borderId="112" xfId="0" applyFont="1" applyFill="1" applyBorder="1" applyAlignment="1"/>
    <xf numFmtId="0" fontId="10" fillId="32" borderId="117" xfId="0" applyFont="1" applyFill="1" applyBorder="1" applyAlignment="1">
      <alignment horizontal="center"/>
    </xf>
    <xf numFmtId="0" fontId="10" fillId="32" borderId="112" xfId="0" applyFont="1" applyFill="1" applyBorder="1" applyAlignment="1">
      <alignment horizontal="center"/>
    </xf>
    <xf numFmtId="0" fontId="18" fillId="0" borderId="0" xfId="0" applyFont="1" applyAlignment="1"/>
    <xf numFmtId="0" fontId="18" fillId="32" borderId="114" xfId="0" applyFont="1" applyFill="1" applyBorder="1" applyAlignment="1"/>
    <xf numFmtId="0" fontId="18" fillId="32" borderId="118" xfId="0" applyFont="1" applyFill="1" applyBorder="1" applyAlignment="1"/>
    <xf numFmtId="0" fontId="18" fillId="32" borderId="114" xfId="0" applyFont="1" applyFill="1" applyBorder="1" applyAlignment="1">
      <alignment horizontal="center"/>
    </xf>
    <xf numFmtId="0" fontId="18" fillId="32" borderId="119" xfId="0" applyFont="1" applyFill="1" applyBorder="1" applyAlignment="1"/>
    <xf numFmtId="0" fontId="6" fillId="29" borderId="113" xfId="51" applyFont="1" applyFill="1" applyBorder="1" applyAlignment="1" applyProtection="1">
      <alignment horizontal="left"/>
    </xf>
    <xf numFmtId="0" fontId="6" fillId="29" borderId="114" xfId="51" applyFill="1" applyBorder="1"/>
    <xf numFmtId="0" fontId="6" fillId="29" borderId="119" xfId="51" applyFont="1" applyFill="1" applyBorder="1" applyAlignment="1" applyProtection="1">
      <alignment horizontal="left"/>
    </xf>
    <xf numFmtId="0" fontId="6" fillId="29" borderId="0" xfId="51" applyFill="1"/>
    <xf numFmtId="0" fontId="6" fillId="29" borderId="111" xfId="51" applyFont="1" applyFill="1" applyBorder="1" applyAlignment="1" applyProtection="1">
      <alignment horizontal="left"/>
    </xf>
    <xf numFmtId="0" fontId="6" fillId="29" borderId="112" xfId="51" applyFill="1" applyBorder="1"/>
    <xf numFmtId="0" fontId="6" fillId="29" borderId="120" xfId="51" applyFont="1" applyFill="1" applyBorder="1" applyAlignment="1" applyProtection="1">
      <alignment horizontal="left"/>
    </xf>
    <xf numFmtId="177" fontId="6" fillId="29" borderId="117" xfId="45" applyNumberFormat="1" applyFont="1" applyFill="1" applyBorder="1" applyAlignment="1" applyProtection="1"/>
    <xf numFmtId="177" fontId="6" fillId="29" borderId="120" xfId="45" applyNumberFormat="1" applyFont="1" applyFill="1" applyBorder="1" applyAlignment="1" applyProtection="1"/>
    <xf numFmtId="0" fontId="6" fillId="29" borderId="121" xfId="51" applyFont="1" applyFill="1" applyBorder="1" applyAlignment="1" applyProtection="1">
      <alignment horizontal="left"/>
    </xf>
    <xf numFmtId="0" fontId="6" fillId="29" borderId="0" xfId="51" applyFill="1" applyBorder="1"/>
    <xf numFmtId="0" fontId="6" fillId="29" borderId="122" xfId="51" applyFont="1" applyFill="1" applyBorder="1" applyAlignment="1" applyProtection="1">
      <alignment horizontal="left"/>
    </xf>
    <xf numFmtId="177" fontId="6" fillId="29" borderId="123" xfId="45" applyNumberFormat="1" applyFont="1" applyFill="1" applyBorder="1" applyAlignment="1" applyProtection="1"/>
    <xf numFmtId="177" fontId="6" fillId="29" borderId="122" xfId="45" applyNumberFormat="1" applyFont="1" applyFill="1" applyBorder="1" applyAlignment="1" applyProtection="1"/>
    <xf numFmtId="0" fontId="6" fillId="29" borderId="124" xfId="51" applyFont="1" applyFill="1" applyBorder="1" applyAlignment="1" applyProtection="1">
      <alignment horizontal="left"/>
    </xf>
    <xf numFmtId="0" fontId="6" fillId="29" borderId="125" xfId="51" applyFill="1" applyBorder="1"/>
    <xf numFmtId="0" fontId="6" fillId="29" borderId="126" xfId="51" applyFont="1" applyFill="1" applyBorder="1" applyAlignment="1" applyProtection="1">
      <alignment horizontal="left"/>
    </xf>
    <xf numFmtId="177" fontId="6" fillId="29" borderId="127" xfId="45" applyNumberFormat="1" applyFont="1" applyFill="1" applyBorder="1" applyAlignment="1" applyProtection="1"/>
    <xf numFmtId="0" fontId="6" fillId="29" borderId="128" xfId="51" applyFont="1" applyFill="1" applyBorder="1" applyAlignment="1" applyProtection="1">
      <alignment horizontal="left"/>
    </xf>
    <xf numFmtId="10" fontId="21" fillId="29" borderId="129" xfId="51" applyNumberFormat="1" applyFont="1" applyFill="1" applyBorder="1" applyAlignment="1" applyProtection="1">
      <alignment horizontal="left"/>
    </xf>
    <xf numFmtId="177" fontId="6" fillId="29" borderId="130" xfId="45" applyNumberFormat="1" applyFont="1" applyFill="1" applyBorder="1" applyAlignment="1" applyProtection="1"/>
    <xf numFmtId="0" fontId="17" fillId="32" borderId="120" xfId="0" applyFont="1" applyFill="1" applyBorder="1" applyAlignment="1"/>
    <xf numFmtId="0" fontId="0" fillId="29" borderId="0" xfId="0" applyFill="1" applyAlignment="1"/>
    <xf numFmtId="0" fontId="8" fillId="29" borderId="0" xfId="0" applyFont="1" applyFill="1" applyAlignment="1"/>
    <xf numFmtId="0" fontId="0" fillId="29" borderId="120" xfId="0" applyFill="1" applyBorder="1" applyAlignment="1"/>
    <xf numFmtId="0" fontId="0" fillId="29" borderId="122" xfId="0" applyFill="1" applyBorder="1" applyAlignment="1"/>
    <xf numFmtId="0" fontId="0" fillId="29" borderId="119" xfId="0" applyFill="1" applyBorder="1" applyAlignment="1"/>
    <xf numFmtId="0" fontId="8" fillId="29" borderId="0" xfId="0" applyFont="1" applyFill="1" applyBorder="1" applyAlignment="1"/>
    <xf numFmtId="0" fontId="0" fillId="29" borderId="0" xfId="0" applyFill="1" applyBorder="1" applyAlignment="1"/>
    <xf numFmtId="0" fontId="20" fillId="29" borderId="0" xfId="0" applyFont="1" applyFill="1" applyBorder="1" applyAlignment="1"/>
    <xf numFmtId="0" fontId="10" fillId="29" borderId="0" xfId="0" applyFont="1" applyFill="1" applyBorder="1" applyAlignment="1"/>
    <xf numFmtId="0" fontId="17" fillId="29" borderId="0" xfId="0" applyFont="1" applyFill="1" applyAlignment="1"/>
    <xf numFmtId="0" fontId="10" fillId="29" borderId="112" xfId="0" applyFont="1" applyFill="1" applyBorder="1" applyAlignment="1"/>
    <xf numFmtId="0" fontId="10" fillId="29" borderId="114" xfId="0" applyFont="1" applyFill="1" applyBorder="1" applyAlignment="1"/>
    <xf numFmtId="10" fontId="20" fillId="29" borderId="112" xfId="0" applyNumberFormat="1" applyFont="1" applyFill="1" applyBorder="1" applyAlignment="1"/>
    <xf numFmtId="0" fontId="17" fillId="29" borderId="131" xfId="0" applyFont="1" applyFill="1" applyBorder="1" applyAlignment="1"/>
    <xf numFmtId="0" fontId="17" fillId="29" borderId="0" xfId="0" applyFont="1" applyFill="1" applyBorder="1" applyAlignment="1"/>
    <xf numFmtId="38" fontId="17" fillId="29" borderId="0" xfId="35" applyFont="1" applyFill="1" applyBorder="1" applyAlignment="1">
      <alignment shrinkToFit="1"/>
    </xf>
    <xf numFmtId="0" fontId="17" fillId="29" borderId="112" xfId="0" applyFont="1" applyFill="1" applyBorder="1" applyAlignment="1"/>
    <xf numFmtId="0" fontId="10" fillId="29" borderId="120" xfId="0" applyFont="1" applyFill="1" applyBorder="1" applyAlignment="1">
      <alignment horizontal="center"/>
    </xf>
    <xf numFmtId="0" fontId="10" fillId="29" borderId="117" xfId="0" applyFont="1" applyFill="1" applyBorder="1" applyAlignment="1">
      <alignment horizontal="center"/>
    </xf>
    <xf numFmtId="0" fontId="18" fillId="29" borderId="0" xfId="0" applyFont="1" applyFill="1" applyAlignment="1"/>
    <xf numFmtId="0" fontId="18" fillId="29" borderId="114" xfId="0" applyFont="1" applyFill="1" applyBorder="1" applyAlignment="1"/>
    <xf numFmtId="0" fontId="18" fillId="29" borderId="119" xfId="0" applyFont="1" applyFill="1" applyBorder="1" applyAlignment="1"/>
    <xf numFmtId="0" fontId="18" fillId="29" borderId="118" xfId="0" applyFont="1" applyFill="1" applyBorder="1" applyAlignment="1">
      <alignment horizontal="center"/>
    </xf>
    <xf numFmtId="38" fontId="17" fillId="29" borderId="123" xfId="35" applyFont="1" applyFill="1" applyBorder="1" applyAlignment="1">
      <alignment shrinkToFit="1"/>
    </xf>
    <xf numFmtId="38" fontId="17" fillId="29" borderId="0" xfId="35" applyFont="1" applyFill="1" applyAlignment="1">
      <alignment shrinkToFit="1"/>
    </xf>
    <xf numFmtId="38" fontId="17" fillId="29" borderId="132" xfId="35" applyFont="1" applyFill="1" applyBorder="1" applyAlignment="1">
      <alignment shrinkToFit="1"/>
    </xf>
    <xf numFmtId="38" fontId="17" fillId="29" borderId="133" xfId="35" applyFont="1" applyFill="1" applyBorder="1" applyAlignment="1">
      <alignment shrinkToFit="1"/>
    </xf>
    <xf numFmtId="38" fontId="17" fillId="29" borderId="134" xfId="35" applyFont="1" applyFill="1" applyBorder="1" applyAlignment="1">
      <alignment shrinkToFit="1"/>
    </xf>
    <xf numFmtId="0" fontId="20" fillId="29" borderId="114" xfId="0" applyFont="1" applyFill="1" applyBorder="1" applyAlignment="1"/>
    <xf numFmtId="177" fontId="19" fillId="29" borderId="112" xfId="35" applyNumberFormat="1" applyFont="1" applyFill="1" applyBorder="1" applyAlignment="1">
      <alignment shrinkToFit="1"/>
    </xf>
    <xf numFmtId="177" fontId="20" fillId="29" borderId="0" xfId="35" applyNumberFormat="1" applyFont="1" applyFill="1" applyBorder="1" applyAlignment="1">
      <alignment shrinkToFit="1"/>
    </xf>
    <xf numFmtId="177" fontId="20" fillId="29" borderId="118" xfId="0" applyNumberFormat="1" applyFont="1" applyFill="1" applyBorder="1" applyAlignment="1"/>
    <xf numFmtId="177" fontId="20" fillId="29" borderId="114" xfId="35" applyNumberFormat="1" applyFont="1" applyFill="1" applyBorder="1" applyAlignment="1">
      <alignment shrinkToFit="1"/>
    </xf>
    <xf numFmtId="177" fontId="20" fillId="29" borderId="0" xfId="0" applyNumberFormat="1" applyFont="1" applyFill="1" applyBorder="1" applyAlignment="1"/>
    <xf numFmtId="177" fontId="19" fillId="29" borderId="0" xfId="35" applyNumberFormat="1" applyFont="1" applyFill="1" applyBorder="1" applyAlignment="1">
      <alignment shrinkToFit="1"/>
    </xf>
    <xf numFmtId="177" fontId="19" fillId="29" borderId="114" xfId="35" applyNumberFormat="1" applyFont="1" applyFill="1" applyBorder="1" applyAlignment="1">
      <alignment shrinkToFit="1"/>
    </xf>
    <xf numFmtId="177" fontId="19" fillId="29" borderId="0" xfId="35" applyNumberFormat="1" applyFont="1" applyFill="1" applyAlignment="1">
      <alignment shrinkToFit="1"/>
    </xf>
    <xf numFmtId="177" fontId="20" fillId="29" borderId="112" xfId="35" applyNumberFormat="1" applyFont="1" applyFill="1" applyBorder="1" applyAlignment="1">
      <alignment shrinkToFit="1"/>
    </xf>
    <xf numFmtId="177" fontId="19" fillId="29" borderId="131" xfId="35" applyNumberFormat="1" applyFont="1" applyFill="1" applyBorder="1" applyAlignment="1">
      <alignment shrinkToFit="1"/>
    </xf>
    <xf numFmtId="3" fontId="20" fillId="29" borderId="0" xfId="0" applyNumberFormat="1" applyFont="1" applyFill="1" applyBorder="1" applyAlignment="1"/>
    <xf numFmtId="0" fontId="8" fillId="29" borderId="0" xfId="0" applyFont="1" applyFill="1" applyBorder="1" applyAlignment="1">
      <alignment horizontal="right"/>
    </xf>
    <xf numFmtId="0" fontId="8" fillId="0" borderId="0" xfId="0" applyFont="1">
      <alignment vertical="center"/>
    </xf>
    <xf numFmtId="0" fontId="10" fillId="32" borderId="135" xfId="0" applyFont="1" applyFill="1" applyBorder="1" applyAlignment="1">
      <alignment horizontal="center" vertical="center"/>
    </xf>
    <xf numFmtId="0" fontId="10" fillId="32" borderId="135" xfId="0" applyFont="1" applyFill="1" applyBorder="1">
      <alignment vertical="center"/>
    </xf>
    <xf numFmtId="9" fontId="0" fillId="29" borderId="0" xfId="0" applyNumberFormat="1" applyFill="1" applyBorder="1" applyAlignment="1"/>
    <xf numFmtId="0" fontId="0" fillId="0" borderId="135" xfId="0" applyBorder="1" applyAlignment="1">
      <alignment horizontal="center" vertical="center"/>
    </xf>
    <xf numFmtId="9" fontId="17" fillId="0" borderId="135" xfId="0" applyNumberFormat="1" applyFont="1" applyFill="1" applyBorder="1" applyAlignment="1">
      <alignment horizontal="center" vertical="center"/>
    </xf>
    <xf numFmtId="9" fontId="10" fillId="32" borderId="135" xfId="0" applyNumberFormat="1" applyFont="1" applyFill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9" fontId="8" fillId="29" borderId="114" xfId="0" applyNumberFormat="1" applyFont="1" applyFill="1" applyBorder="1" applyAlignment="1">
      <alignment horizontal="right"/>
    </xf>
    <xf numFmtId="9" fontId="10" fillId="0" borderId="135" xfId="0" applyNumberFormat="1" applyFont="1" applyFill="1" applyBorder="1" applyAlignment="1">
      <alignment horizontal="center" vertical="center"/>
    </xf>
    <xf numFmtId="9" fontId="10" fillId="0" borderId="131" xfId="0" applyNumberFormat="1" applyFont="1" applyFill="1" applyBorder="1" applyAlignment="1">
      <alignment horizontal="center" vertical="center"/>
    </xf>
    <xf numFmtId="177" fontId="20" fillId="29" borderId="114" xfId="0" applyNumberFormat="1" applyFont="1" applyFill="1" applyBorder="1" applyAlignment="1"/>
    <xf numFmtId="0" fontId="7" fillId="29" borderId="12" xfId="0" applyFont="1" applyFill="1" applyBorder="1" applyAlignment="1">
      <alignment horizontal="center"/>
    </xf>
    <xf numFmtId="9" fontId="8" fillId="29" borderId="0" xfId="0" applyNumberFormat="1" applyFont="1" applyFill="1" applyBorder="1" applyAlignment="1">
      <alignment horizontal="right"/>
    </xf>
    <xf numFmtId="9" fontId="8" fillId="29" borderId="0" xfId="0" applyNumberFormat="1" applyFont="1" applyFill="1" applyBorder="1" applyAlignment="1">
      <alignment horizontal="left"/>
    </xf>
    <xf numFmtId="0" fontId="16" fillId="29" borderId="18" xfId="0" applyFont="1" applyFill="1" applyBorder="1" applyAlignment="1">
      <alignment horizontal="center"/>
    </xf>
    <xf numFmtId="0" fontId="7" fillId="29" borderId="10" xfId="0" applyFont="1" applyFill="1" applyBorder="1" applyAlignment="1">
      <alignment horizontal="center"/>
    </xf>
    <xf numFmtId="0" fontId="18" fillId="32" borderId="113" xfId="0" applyFont="1" applyFill="1" applyBorder="1" applyAlignment="1"/>
    <xf numFmtId="0" fontId="17" fillId="0" borderId="0" xfId="0" applyFont="1" applyBorder="1" applyAlignment="1"/>
    <xf numFmtId="0" fontId="18" fillId="0" borderId="0" xfId="0" applyFont="1" applyBorder="1" applyAlignment="1"/>
    <xf numFmtId="0" fontId="20" fillId="29" borderId="112" xfId="0" applyFont="1" applyFill="1" applyBorder="1" applyAlignment="1"/>
    <xf numFmtId="0" fontId="8" fillId="29" borderId="136" xfId="0" applyFont="1" applyFill="1" applyBorder="1" applyAlignment="1"/>
    <xf numFmtId="177" fontId="20" fillId="29" borderId="112" xfId="0" applyNumberFormat="1" applyFont="1" applyFill="1" applyBorder="1" applyAlignment="1"/>
    <xf numFmtId="0" fontId="22" fillId="29" borderId="0" xfId="0" applyFont="1" applyFill="1">
      <alignment vertical="center"/>
    </xf>
    <xf numFmtId="0" fontId="0" fillId="29" borderId="0" xfId="0" applyFill="1">
      <alignment vertical="center"/>
    </xf>
    <xf numFmtId="0" fontId="8" fillId="29" borderId="0" xfId="0" applyFont="1" applyFill="1">
      <alignment vertical="center"/>
    </xf>
    <xf numFmtId="0" fontId="16" fillId="29" borderId="0" xfId="0" applyFont="1" applyFill="1" applyBorder="1" applyAlignment="1">
      <alignment horizontal="center" vertical="center"/>
    </xf>
    <xf numFmtId="3" fontId="8" fillId="29" borderId="135" xfId="0" applyNumberFormat="1" applyFont="1" applyFill="1" applyBorder="1">
      <alignment vertical="center"/>
    </xf>
    <xf numFmtId="0" fontId="8" fillId="29" borderId="0" xfId="0" applyFont="1" applyFill="1" applyBorder="1" applyAlignment="1">
      <alignment horizontal="left" vertical="center"/>
    </xf>
    <xf numFmtId="3" fontId="8" fillId="29" borderId="131" xfId="0" applyNumberFormat="1" applyFont="1" applyFill="1" applyBorder="1">
      <alignment vertical="center"/>
    </xf>
    <xf numFmtId="9" fontId="17" fillId="29" borderId="135" xfId="0" applyNumberFormat="1" applyFont="1" applyFill="1" applyBorder="1" applyAlignment="1">
      <alignment horizontal="center" vertical="center"/>
    </xf>
    <xf numFmtId="0" fontId="0" fillId="29" borderId="135" xfId="0" applyFill="1" applyBorder="1" applyAlignment="1">
      <alignment horizontal="center" vertical="center"/>
    </xf>
    <xf numFmtId="0" fontId="0" fillId="29" borderId="0" xfId="0" applyFill="1" applyBorder="1" applyAlignment="1">
      <alignment horizontal="center" vertical="center"/>
    </xf>
    <xf numFmtId="0" fontId="0" fillId="29" borderId="0" xfId="0" applyFill="1" applyBorder="1">
      <alignment vertical="center"/>
    </xf>
    <xf numFmtId="3" fontId="23" fillId="29" borderId="135" xfId="0" applyNumberFormat="1" applyFont="1" applyFill="1" applyBorder="1">
      <alignment vertical="center"/>
    </xf>
    <xf numFmtId="177" fontId="20" fillId="27" borderId="0" xfId="0" applyNumberFormat="1" applyFont="1" applyFill="1" applyBorder="1" applyAlignment="1"/>
    <xf numFmtId="0" fontId="8" fillId="29" borderId="111" xfId="0" applyFont="1" applyFill="1" applyBorder="1" applyAlignment="1"/>
    <xf numFmtId="0" fontId="8" fillId="29" borderId="121" xfId="0" applyFont="1" applyFill="1" applyBorder="1" applyAlignment="1"/>
    <xf numFmtId="0" fontId="8" fillId="29" borderId="113" xfId="0" applyFont="1" applyFill="1" applyBorder="1" applyAlignment="1"/>
    <xf numFmtId="0" fontId="0" fillId="29" borderId="137" xfId="0" applyFill="1" applyBorder="1" applyAlignment="1"/>
    <xf numFmtId="38" fontId="6" fillId="0" borderId="135" xfId="35" applyFont="1" applyBorder="1" applyAlignment="1">
      <alignment horizontal="center" vertical="center"/>
    </xf>
    <xf numFmtId="38" fontId="15" fillId="0" borderId="0" xfId="35" applyFont="1">
      <alignment vertical="center"/>
    </xf>
    <xf numFmtId="3" fontId="15" fillId="0" borderId="0" xfId="0" applyNumberFormat="1" applyFont="1" applyFill="1" applyBorder="1" applyAlignment="1"/>
    <xf numFmtId="178" fontId="3" fillId="0" borderId="0" xfId="0" applyNumberFormat="1" applyFont="1" applyFill="1" applyBorder="1" applyAlignment="1"/>
    <xf numFmtId="3" fontId="8" fillId="0" borderId="0" xfId="0" applyNumberFormat="1" applyFont="1" applyFill="1" applyBorder="1" applyAlignment="1">
      <alignment horizontal="center"/>
    </xf>
    <xf numFmtId="38" fontId="42" fillId="30" borderId="11" xfId="35" applyFont="1" applyFill="1" applyBorder="1">
      <alignment vertical="center"/>
    </xf>
    <xf numFmtId="38" fontId="8" fillId="0" borderId="0" xfId="35" applyFont="1" applyBorder="1" applyAlignment="1">
      <alignment vertical="center" wrapText="1"/>
    </xf>
    <xf numFmtId="38" fontId="6" fillId="0" borderId="136" xfId="35" applyFont="1" applyBorder="1" applyAlignment="1">
      <alignment horizontal="center" vertical="center"/>
    </xf>
    <xf numFmtId="38" fontId="43" fillId="0" borderId="0" xfId="35" applyFont="1">
      <alignment vertical="center"/>
    </xf>
    <xf numFmtId="38" fontId="8" fillId="0" borderId="0" xfId="35" applyFont="1" applyAlignment="1">
      <alignment horizontal="right" vertical="center"/>
    </xf>
    <xf numFmtId="38" fontId="44" fillId="0" borderId="0" xfId="35" applyFont="1">
      <alignment vertical="center"/>
    </xf>
    <xf numFmtId="38" fontId="8" fillId="0" borderId="0" xfId="35" applyFont="1" applyBorder="1" applyAlignment="1">
      <alignment horizontal="right" vertical="center"/>
    </xf>
    <xf numFmtId="38" fontId="10" fillId="0" borderId="0" xfId="35" applyFont="1">
      <alignment vertical="center"/>
    </xf>
    <xf numFmtId="38" fontId="10" fillId="0" borderId="0" xfId="35" applyFont="1" applyBorder="1">
      <alignment vertical="center"/>
    </xf>
    <xf numFmtId="38" fontId="8" fillId="32" borderId="138" xfId="35" applyFont="1" applyFill="1" applyBorder="1" applyAlignment="1">
      <alignment horizontal="center" vertical="center" shrinkToFit="1"/>
    </xf>
    <xf numFmtId="38" fontId="8" fillId="32" borderId="139" xfId="35" applyFont="1" applyFill="1" applyBorder="1" applyAlignment="1">
      <alignment horizontal="center" vertical="center" shrinkToFit="1"/>
    </xf>
    <xf numFmtId="38" fontId="10" fillId="32" borderId="140" xfId="35" applyFont="1" applyFill="1" applyBorder="1" applyAlignment="1">
      <alignment horizontal="center" vertical="center" shrinkToFit="1"/>
    </xf>
    <xf numFmtId="38" fontId="8" fillId="32" borderId="141" xfId="35" applyFont="1" applyFill="1" applyBorder="1" applyAlignment="1">
      <alignment horizontal="center" vertical="center" shrinkToFit="1"/>
    </xf>
    <xf numFmtId="38" fontId="8" fillId="32" borderId="142" xfId="35" applyFont="1" applyFill="1" applyBorder="1" applyAlignment="1">
      <alignment horizontal="center" vertical="center" shrinkToFit="1"/>
    </xf>
    <xf numFmtId="38" fontId="10" fillId="32" borderId="143" xfId="35" applyFont="1" applyFill="1" applyBorder="1" applyAlignment="1">
      <alignment horizontal="center" vertical="center" shrinkToFit="1"/>
    </xf>
    <xf numFmtId="38" fontId="10" fillId="32" borderId="144" xfId="35" applyFont="1" applyFill="1" applyBorder="1" applyAlignment="1">
      <alignment horizontal="center" vertical="center" shrinkToFit="1"/>
    </xf>
    <xf numFmtId="38" fontId="15" fillId="0" borderId="0" xfId="35" applyFont="1" applyBorder="1">
      <alignment vertical="center"/>
    </xf>
    <xf numFmtId="38" fontId="8" fillId="32" borderId="138" xfId="35" applyFont="1" applyFill="1" applyBorder="1" applyAlignment="1">
      <alignment horizontal="centerContinuous" vertical="center" wrapText="1" shrinkToFit="1"/>
    </xf>
    <xf numFmtId="38" fontId="8" fillId="32" borderId="139" xfId="35" applyFont="1" applyFill="1" applyBorder="1" applyAlignment="1">
      <alignment horizontal="centerContinuous" vertical="center" wrapText="1" shrinkToFit="1"/>
    </xf>
    <xf numFmtId="38" fontId="10" fillId="32" borderId="143" xfId="35" applyFont="1" applyFill="1" applyBorder="1" applyAlignment="1">
      <alignment horizontal="centerContinuous" vertical="center" wrapText="1" shrinkToFit="1"/>
    </xf>
    <xf numFmtId="38" fontId="8" fillId="32" borderId="142" xfId="35" applyFont="1" applyFill="1" applyBorder="1" applyAlignment="1">
      <alignment horizontal="centerContinuous" vertical="center" wrapText="1" shrinkToFit="1"/>
    </xf>
    <xf numFmtId="38" fontId="10" fillId="32" borderId="140" xfId="35" applyFont="1" applyFill="1" applyBorder="1" applyAlignment="1">
      <alignment horizontal="centerContinuous" vertical="center" wrapText="1" shrinkToFit="1"/>
    </xf>
    <xf numFmtId="38" fontId="10" fillId="32" borderId="144" xfId="35" applyFont="1" applyFill="1" applyBorder="1" applyAlignment="1">
      <alignment horizontal="centerContinuous" vertical="center" wrapText="1" shrinkToFit="1"/>
    </xf>
    <xf numFmtId="38" fontId="7" fillId="0" borderId="138" xfId="35" applyFont="1" applyBorder="1">
      <alignment vertical="center"/>
    </xf>
    <xf numFmtId="38" fontId="7" fillId="0" borderId="139" xfId="35" applyFont="1" applyBorder="1">
      <alignment vertical="center"/>
    </xf>
    <xf numFmtId="38" fontId="7" fillId="0" borderId="143" xfId="35" applyFont="1" applyBorder="1">
      <alignment vertical="center"/>
    </xf>
    <xf numFmtId="38" fontId="7" fillId="0" borderId="142" xfId="35" applyFont="1" applyBorder="1">
      <alignment vertical="center"/>
    </xf>
    <xf numFmtId="38" fontId="7" fillId="0" borderId="140" xfId="35" applyFont="1" applyBorder="1">
      <alignment vertical="center"/>
    </xf>
    <xf numFmtId="38" fontId="7" fillId="0" borderId="144" xfId="35" applyFont="1" applyBorder="1">
      <alignment vertical="center"/>
    </xf>
    <xf numFmtId="38" fontId="7" fillId="0" borderId="145" xfId="35" applyFont="1" applyBorder="1">
      <alignment vertical="center"/>
    </xf>
    <xf numFmtId="38" fontId="7" fillId="0" borderId="146" xfId="35" applyFont="1" applyBorder="1">
      <alignment vertical="center"/>
    </xf>
    <xf numFmtId="38" fontId="7" fillId="0" borderId="147" xfId="35" applyFont="1" applyBorder="1">
      <alignment vertical="center"/>
    </xf>
    <xf numFmtId="38" fontId="7" fillId="0" borderId="148" xfId="35" applyFont="1" applyBorder="1">
      <alignment vertical="center"/>
    </xf>
    <xf numFmtId="38" fontId="7" fillId="0" borderId="149" xfId="35" applyFont="1" applyBorder="1">
      <alignment vertical="center"/>
    </xf>
    <xf numFmtId="38" fontId="7" fillId="0" borderId="150" xfId="35" applyFont="1" applyBorder="1">
      <alignment vertical="center"/>
    </xf>
    <xf numFmtId="38" fontId="7" fillId="0" borderId="151" xfId="35" applyFont="1" applyBorder="1">
      <alignment vertical="center"/>
    </xf>
    <xf numFmtId="38" fontId="7" fillId="0" borderId="152" xfId="35" applyFont="1" applyBorder="1">
      <alignment vertical="center"/>
    </xf>
    <xf numFmtId="38" fontId="7" fillId="0" borderId="153" xfId="35" applyFont="1" applyBorder="1">
      <alignment vertical="center"/>
    </xf>
    <xf numFmtId="38" fontId="15" fillId="0" borderId="0" xfId="35" applyFont="1" applyBorder="1" applyAlignment="1">
      <alignment vertical="top"/>
    </xf>
    <xf numFmtId="38" fontId="8" fillId="0" borderId="29" xfId="35" applyFont="1" applyBorder="1" applyAlignment="1">
      <alignment horizontal="right" vertical="center"/>
    </xf>
    <xf numFmtId="38" fontId="6" fillId="0" borderId="0" xfId="35" applyFont="1" applyBorder="1" applyAlignment="1">
      <alignment horizontal="right" vertical="center"/>
    </xf>
    <xf numFmtId="38" fontId="44" fillId="0" borderId="0" xfId="35" applyFont="1" applyFill="1" applyBorder="1">
      <alignment vertical="center"/>
    </xf>
    <xf numFmtId="38" fontId="6" fillId="0" borderId="29" xfId="35" applyFont="1" applyBorder="1" applyAlignment="1">
      <alignment horizontal="left" vertical="center"/>
    </xf>
    <xf numFmtId="38" fontId="6" fillId="0" borderId="29" xfId="35" applyFont="1" applyBorder="1" applyAlignment="1">
      <alignment horizontal="left" vertical="center" shrinkToFit="1"/>
    </xf>
    <xf numFmtId="38" fontId="6" fillId="0" borderId="154" xfId="35" applyFont="1" applyBorder="1" applyAlignment="1">
      <alignment horizontal="left" vertical="center"/>
    </xf>
    <xf numFmtId="38" fontId="6" fillId="0" borderId="155" xfId="35" applyFont="1" applyBorder="1" applyAlignment="1">
      <alignment horizontal="centerContinuous" vertical="center" wrapText="1"/>
    </xf>
    <xf numFmtId="38" fontId="6" fillId="0" borderId="29" xfId="35" applyFont="1" applyBorder="1" applyAlignment="1">
      <alignment horizontal="centerContinuous" vertical="center"/>
    </xf>
    <xf numFmtId="38" fontId="6" fillId="0" borderId="154" xfId="35" applyFont="1" applyBorder="1" applyAlignment="1">
      <alignment horizontal="centerContinuous" vertical="center"/>
    </xf>
    <xf numFmtId="38" fontId="6" fillId="0" borderId="29" xfId="35" applyFont="1" applyBorder="1" applyAlignment="1">
      <alignment horizontal="centerContinuous" vertical="center" shrinkToFit="1"/>
    </xf>
    <xf numFmtId="38" fontId="6" fillId="0" borderId="156" xfId="35" applyFont="1" applyBorder="1" applyAlignment="1">
      <alignment horizontal="centerContinuous" vertical="center" shrinkToFit="1"/>
    </xf>
    <xf numFmtId="38" fontId="6" fillId="0" borderId="19" xfId="35" applyFont="1" applyBorder="1" applyAlignment="1">
      <alignment horizontal="centerContinuous" vertical="center"/>
    </xf>
    <xf numFmtId="38" fontId="6" fillId="0" borderId="114" xfId="35" applyFont="1" applyBorder="1" applyAlignment="1">
      <alignment horizontal="center" vertical="center"/>
    </xf>
    <xf numFmtId="38" fontId="6" fillId="0" borderId="135" xfId="35" applyFont="1" applyBorder="1" applyAlignment="1">
      <alignment vertical="center"/>
    </xf>
    <xf numFmtId="38" fontId="6" fillId="0" borderId="113" xfId="35" applyFont="1" applyBorder="1" applyAlignment="1">
      <alignment horizontal="center" vertical="center"/>
    </xf>
    <xf numFmtId="38" fontId="6" fillId="0" borderId="113" xfId="35" applyFont="1" applyBorder="1" applyAlignment="1">
      <alignment horizontal="centerContinuous" vertical="center" shrinkToFit="1"/>
    </xf>
    <xf numFmtId="38" fontId="6" fillId="0" borderId="114" xfId="35" applyFont="1" applyBorder="1" applyAlignment="1">
      <alignment horizontal="centerContinuous" vertical="center"/>
    </xf>
    <xf numFmtId="177" fontId="6" fillId="0" borderId="135" xfId="35" applyNumberFormat="1" applyFont="1" applyBorder="1" applyAlignment="1">
      <alignment horizontal="right" vertical="center"/>
    </xf>
    <xf numFmtId="38" fontId="6" fillId="0" borderId="136" xfId="35" applyFont="1" applyBorder="1" applyAlignment="1">
      <alignment vertical="center"/>
    </xf>
    <xf numFmtId="38" fontId="6" fillId="0" borderId="157" xfId="35" applyFont="1" applyBorder="1" applyAlignment="1">
      <alignment horizontal="center" vertical="center"/>
    </xf>
    <xf numFmtId="38" fontId="6" fillId="0" borderId="158" xfId="35" applyFont="1" applyBorder="1" applyAlignment="1">
      <alignment horizontal="center" vertical="center"/>
    </xf>
    <xf numFmtId="38" fontId="6" fillId="0" borderId="159" xfId="35" applyFont="1" applyBorder="1" applyAlignment="1">
      <alignment vertical="center"/>
    </xf>
    <xf numFmtId="38" fontId="6" fillId="0" borderId="112" xfId="35" applyFont="1" applyFill="1" applyBorder="1" applyAlignment="1">
      <alignment horizontal="centerContinuous" vertical="center"/>
    </xf>
    <xf numFmtId="38" fontId="6" fillId="0" borderId="160" xfId="35" applyFont="1" applyFill="1" applyBorder="1" applyAlignment="1">
      <alignment horizontal="centerContinuous" vertical="center"/>
    </xf>
    <xf numFmtId="38" fontId="6" fillId="0" borderId="161" xfId="35" applyFont="1" applyBorder="1" applyAlignment="1">
      <alignment horizontal="centerContinuous" vertical="center"/>
    </xf>
    <xf numFmtId="38" fontId="6" fillId="0" borderId="112" xfId="35" applyFont="1" applyBorder="1" applyAlignment="1">
      <alignment horizontal="centerContinuous" vertical="center"/>
    </xf>
    <xf numFmtId="38" fontId="6" fillId="0" borderId="160" xfId="35" applyFont="1" applyBorder="1" applyAlignment="1">
      <alignment horizontal="centerContinuous" vertical="center"/>
    </xf>
    <xf numFmtId="38" fontId="6" fillId="0" borderId="80" xfId="35" applyFont="1" applyFill="1" applyBorder="1" applyAlignment="1">
      <alignment horizontal="center" vertical="center"/>
    </xf>
    <xf numFmtId="38" fontId="6" fillId="0" borderId="162" xfId="35" applyFont="1" applyFill="1" applyBorder="1" applyAlignment="1">
      <alignment vertical="center"/>
    </xf>
    <xf numFmtId="38" fontId="6" fillId="0" borderId="163" xfId="35" applyFont="1" applyFill="1" applyBorder="1" applyAlignment="1">
      <alignment horizontal="center" vertical="center"/>
    </xf>
    <xf numFmtId="38" fontId="8" fillId="0" borderId="80" xfId="35" applyFont="1" applyFill="1" applyBorder="1">
      <alignment vertical="center"/>
    </xf>
    <xf numFmtId="38" fontId="6" fillId="0" borderId="164" xfId="35" applyFont="1" applyFill="1" applyBorder="1" applyAlignment="1">
      <alignment horizontal="center" vertical="center"/>
    </xf>
    <xf numFmtId="38" fontId="6" fillId="0" borderId="165" xfId="35" applyFont="1" applyBorder="1" applyAlignment="1">
      <alignment horizontal="center" vertical="center"/>
    </xf>
    <xf numFmtId="38" fontId="6" fillId="0" borderId="80" xfId="35" applyFont="1" applyBorder="1" applyAlignment="1">
      <alignment horizontal="center" vertical="center"/>
    </xf>
    <xf numFmtId="38" fontId="6" fillId="0" borderId="77" xfId="35" applyFont="1" applyBorder="1" applyAlignment="1">
      <alignment vertical="center"/>
    </xf>
    <xf numFmtId="38" fontId="6" fillId="0" borderId="0" xfId="35" applyFont="1" applyBorder="1" applyAlignment="1">
      <alignment horizontal="centerContinuous" vertical="center" wrapText="1"/>
    </xf>
    <xf numFmtId="38" fontId="6" fillId="0" borderId="0" xfId="35" applyFont="1" applyBorder="1" applyAlignment="1">
      <alignment horizontal="centerContinuous" vertical="center"/>
    </xf>
    <xf numFmtId="38" fontId="6" fillId="0" borderId="21" xfId="35" applyFont="1" applyBorder="1" applyAlignment="1">
      <alignment horizontal="centerContinuous" vertical="center"/>
    </xf>
    <xf numFmtId="38" fontId="6" fillId="0" borderId="18" xfId="35" applyFont="1" applyBorder="1" applyAlignment="1">
      <alignment horizontal="centerContinuous" vertical="center"/>
    </xf>
    <xf numFmtId="38" fontId="6" fillId="0" borderId="121" xfId="35" applyFont="1" applyBorder="1" applyAlignment="1">
      <alignment horizontal="centerContinuous" vertical="center"/>
    </xf>
    <xf numFmtId="38" fontId="6" fillId="0" borderId="166" xfId="35" applyFont="1" applyBorder="1" applyAlignment="1">
      <alignment horizontal="centerContinuous" vertical="center"/>
    </xf>
    <xf numFmtId="38" fontId="6" fillId="0" borderId="114" xfId="35" applyFont="1" applyBorder="1" applyAlignment="1">
      <alignment horizontal="centerContinuous" vertical="center" shrinkToFit="1"/>
    </xf>
    <xf numFmtId="38" fontId="8" fillId="0" borderId="114" xfId="35" applyFont="1" applyBorder="1">
      <alignment vertical="center"/>
    </xf>
    <xf numFmtId="38" fontId="6" fillId="0" borderId="112" xfId="35" applyFont="1" applyBorder="1" applyAlignment="1">
      <alignment horizontal="centerContinuous" vertical="center" shrinkToFit="1"/>
    </xf>
    <xf numFmtId="38" fontId="6" fillId="0" borderId="120" xfId="35" applyFont="1" applyBorder="1" applyAlignment="1">
      <alignment horizontal="centerContinuous" vertical="center" shrinkToFit="1"/>
    </xf>
    <xf numFmtId="38" fontId="8" fillId="0" borderId="111" xfId="35" applyFont="1" applyBorder="1" applyAlignment="1">
      <alignment horizontal="centerContinuous" vertical="center" wrapText="1"/>
    </xf>
    <xf numFmtId="38" fontId="8" fillId="0" borderId="111" xfId="35" applyFont="1" applyBorder="1" applyAlignment="1">
      <alignment horizontal="centerContinuous" vertical="center"/>
    </xf>
    <xf numFmtId="38" fontId="8" fillId="0" borderId="167" xfId="35" applyFont="1" applyBorder="1" applyAlignment="1">
      <alignment horizontal="centerContinuous" vertical="center"/>
    </xf>
    <xf numFmtId="38" fontId="8" fillId="0" borderId="161" xfId="35" applyFont="1" applyBorder="1" applyAlignment="1">
      <alignment horizontal="centerContinuous" vertical="center" wrapText="1"/>
    </xf>
    <xf numFmtId="38" fontId="6" fillId="0" borderId="113" xfId="35" applyFont="1" applyBorder="1" applyAlignment="1">
      <alignment horizontal="centerContinuous" vertical="center"/>
    </xf>
    <xf numFmtId="38" fontId="6" fillId="0" borderId="119" xfId="35" applyFont="1" applyBorder="1" applyAlignment="1">
      <alignment horizontal="center" vertical="center"/>
    </xf>
    <xf numFmtId="38" fontId="6" fillId="0" borderId="113" xfId="35" applyFont="1" applyBorder="1" applyAlignment="1">
      <alignment horizontal="center" vertical="center" wrapText="1"/>
    </xf>
    <xf numFmtId="38" fontId="6" fillId="0" borderId="114" xfId="35" applyFont="1" applyBorder="1" applyAlignment="1">
      <alignment horizontal="center" vertical="center" wrapText="1"/>
    </xf>
    <xf numFmtId="38" fontId="6" fillId="0" borderId="159" xfId="35" applyFont="1" applyBorder="1" applyAlignment="1">
      <alignment vertical="center" wrapText="1"/>
    </xf>
    <xf numFmtId="38" fontId="6" fillId="0" borderId="157" xfId="35" applyFont="1" applyBorder="1" applyAlignment="1">
      <alignment horizontal="center" vertical="center" wrapText="1"/>
    </xf>
    <xf numFmtId="38" fontId="6" fillId="0" borderId="113" xfId="35" applyFont="1" applyFill="1" applyBorder="1" applyAlignment="1">
      <alignment horizontal="center" vertical="center"/>
    </xf>
    <xf numFmtId="38" fontId="6" fillId="0" borderId="114" xfId="35" applyFont="1" applyFill="1" applyBorder="1" applyAlignment="1">
      <alignment horizontal="center" vertical="center"/>
    </xf>
    <xf numFmtId="38" fontId="8" fillId="0" borderId="114" xfId="35" applyFont="1" applyFill="1" applyBorder="1">
      <alignment vertical="center"/>
    </xf>
    <xf numFmtId="38" fontId="6" fillId="0" borderId="158" xfId="35" applyFont="1" applyFill="1" applyBorder="1" applyAlignment="1">
      <alignment horizontal="center" vertical="center"/>
    </xf>
    <xf numFmtId="38" fontId="6" fillId="0" borderId="0" xfId="35" applyFont="1" applyBorder="1" applyAlignment="1">
      <alignment horizontal="center" vertical="center"/>
    </xf>
    <xf numFmtId="38" fontId="6" fillId="0" borderId="117" xfId="35" applyFont="1" applyBorder="1" applyAlignment="1">
      <alignment vertical="center"/>
    </xf>
    <xf numFmtId="38" fontId="6" fillId="0" borderId="121" xfId="35" applyFont="1" applyFill="1" applyBorder="1" applyAlignment="1">
      <alignment horizontal="center" vertical="center"/>
    </xf>
    <xf numFmtId="38" fontId="6" fillId="0" borderId="0" xfId="35" applyFont="1" applyFill="1" applyBorder="1" applyAlignment="1">
      <alignment horizontal="center" vertical="center"/>
    </xf>
    <xf numFmtId="38" fontId="6" fillId="0" borderId="21" xfId="35" applyFont="1" applyFill="1" applyBorder="1" applyAlignment="1">
      <alignment horizontal="center" vertical="center"/>
    </xf>
    <xf numFmtId="38" fontId="6" fillId="0" borderId="18" xfId="35" applyFont="1" applyBorder="1" applyAlignment="1">
      <alignment horizontal="center" vertical="center"/>
    </xf>
    <xf numFmtId="38" fontId="6" fillId="0" borderId="167" xfId="35" applyFont="1" applyBorder="1" applyAlignment="1">
      <alignment vertical="center"/>
    </xf>
    <xf numFmtId="38" fontId="6" fillId="0" borderId="29" xfId="35" applyFont="1" applyBorder="1" applyAlignment="1">
      <alignment horizontal="centerContinuous" vertical="center" wrapText="1"/>
    </xf>
    <xf numFmtId="38" fontId="6" fillId="0" borderId="156" xfId="35" applyFont="1" applyBorder="1" applyAlignment="1">
      <alignment horizontal="centerContinuous" vertical="center"/>
    </xf>
    <xf numFmtId="38" fontId="6" fillId="0" borderId="122" xfId="35" applyFont="1" applyBorder="1" applyAlignment="1">
      <alignment horizontal="centerContinuous" vertical="center"/>
    </xf>
    <xf numFmtId="38" fontId="6" fillId="0" borderId="111" xfId="35" applyFont="1" applyBorder="1" applyAlignment="1">
      <alignment horizontal="centerContinuous" vertical="center" wrapText="1"/>
    </xf>
    <xf numFmtId="38" fontId="6" fillId="0" borderId="112" xfId="35" applyFont="1" applyBorder="1" applyAlignment="1">
      <alignment horizontal="centerContinuous" vertical="center" wrapText="1"/>
    </xf>
    <xf numFmtId="38" fontId="6" fillId="0" borderId="80" xfId="35" applyFont="1" applyBorder="1" applyAlignment="1">
      <alignment horizontal="centerContinuous" vertical="center" wrapText="1"/>
    </xf>
    <xf numFmtId="38" fontId="6" fillId="0" borderId="80" xfId="35" applyFont="1" applyBorder="1" applyAlignment="1">
      <alignment horizontal="centerContinuous" vertical="center"/>
    </xf>
    <xf numFmtId="38" fontId="6" fillId="0" borderId="168" xfId="35" applyFont="1" applyBorder="1" applyAlignment="1">
      <alignment vertical="center"/>
    </xf>
    <xf numFmtId="38" fontId="6" fillId="0" borderId="163" xfId="35" applyFont="1" applyBorder="1" applyAlignment="1">
      <alignment horizontal="centerContinuous" vertical="center" shrinkToFit="1"/>
    </xf>
    <xf numFmtId="38" fontId="6" fillId="0" borderId="162" xfId="35" applyFont="1" applyBorder="1" applyAlignment="1">
      <alignment vertical="center"/>
    </xf>
    <xf numFmtId="38" fontId="8" fillId="0" borderId="80" xfId="35" applyFont="1" applyBorder="1">
      <alignment vertical="center"/>
    </xf>
    <xf numFmtId="38" fontId="6" fillId="0" borderId="80" xfId="35" applyFont="1" applyBorder="1" applyAlignment="1">
      <alignment horizontal="centerContinuous" vertical="center" shrinkToFit="1"/>
    </xf>
    <xf numFmtId="38" fontId="6" fillId="0" borderId="164" xfId="35" applyFont="1" applyBorder="1" applyAlignment="1">
      <alignment horizontal="center" vertical="center"/>
    </xf>
    <xf numFmtId="38" fontId="6" fillId="0" borderId="163" xfId="35" applyFont="1" applyBorder="1" applyAlignment="1">
      <alignment horizontal="center" vertical="center"/>
    </xf>
    <xf numFmtId="38" fontId="6" fillId="0" borderId="159" xfId="35" applyFont="1" applyBorder="1" applyAlignment="1">
      <alignment horizontal="center" vertical="center"/>
    </xf>
    <xf numFmtId="38" fontId="7" fillId="0" borderId="0" xfId="35" applyFont="1" applyAlignment="1">
      <alignment horizontal="left" vertical="center" indent="1"/>
    </xf>
    <xf numFmtId="0" fontId="10" fillId="32" borderId="111" xfId="0" applyFont="1" applyFill="1" applyBorder="1" applyAlignment="1"/>
    <xf numFmtId="0" fontId="17" fillId="32" borderId="111" xfId="0" applyFont="1" applyFill="1" applyBorder="1" applyAlignment="1"/>
    <xf numFmtId="0" fontId="10" fillId="29" borderId="121" xfId="0" applyFont="1" applyFill="1" applyBorder="1" applyAlignment="1"/>
    <xf numFmtId="0" fontId="0" fillId="29" borderId="113" xfId="0" applyFill="1" applyBorder="1" applyAlignment="1"/>
    <xf numFmtId="0" fontId="12" fillId="32" borderId="113" xfId="0" applyFont="1" applyFill="1" applyBorder="1" applyAlignment="1"/>
    <xf numFmtId="0" fontId="10" fillId="29" borderId="111" xfId="0" applyFont="1" applyFill="1" applyBorder="1" applyAlignment="1"/>
    <xf numFmtId="0" fontId="8" fillId="29" borderId="121" xfId="0" applyFont="1" applyFill="1" applyBorder="1" applyAlignment="1">
      <alignment horizontal="left" indent="1"/>
    </xf>
    <xf numFmtId="0" fontId="10" fillId="29" borderId="113" xfId="0" applyFont="1" applyFill="1" applyBorder="1" applyAlignment="1"/>
    <xf numFmtId="0" fontId="10" fillId="29" borderId="121" xfId="0" applyFont="1" applyFill="1" applyBorder="1" applyAlignment="1">
      <alignment horizontal="left"/>
    </xf>
    <xf numFmtId="0" fontId="10" fillId="29" borderId="136" xfId="0" applyFont="1" applyFill="1" applyBorder="1" applyAlignment="1"/>
    <xf numFmtId="0" fontId="8" fillId="29" borderId="112" xfId="0" applyFont="1" applyFill="1" applyBorder="1" applyAlignment="1">
      <alignment horizontal="right"/>
    </xf>
    <xf numFmtId="9" fontId="0" fillId="29" borderId="112" xfId="0" applyNumberFormat="1" applyFill="1" applyBorder="1" applyAlignment="1"/>
    <xf numFmtId="0" fontId="8" fillId="29" borderId="0" xfId="0" applyFont="1" applyFill="1" applyAlignment="1">
      <alignment horizontal="right"/>
    </xf>
    <xf numFmtId="0" fontId="12" fillId="32" borderId="118" xfId="0" applyFont="1" applyFill="1" applyBorder="1" applyAlignment="1">
      <alignment horizontal="center"/>
    </xf>
    <xf numFmtId="177" fontId="19" fillId="29" borderId="123" xfId="35" applyNumberFormat="1" applyFont="1" applyFill="1" applyBorder="1" applyAlignment="1">
      <alignment shrinkToFit="1"/>
    </xf>
    <xf numFmtId="177" fontId="19" fillId="29" borderId="117" xfId="35" applyNumberFormat="1" applyFont="1" applyFill="1" applyBorder="1" applyAlignment="1">
      <alignment shrinkToFit="1"/>
    </xf>
    <xf numFmtId="38" fontId="8" fillId="29" borderId="0" xfId="35" applyFont="1" applyFill="1" applyBorder="1">
      <alignment vertical="center"/>
    </xf>
    <xf numFmtId="177" fontId="20" fillId="29" borderId="123" xfId="35" applyNumberFormat="1" applyFont="1" applyFill="1" applyBorder="1" applyAlignment="1">
      <alignment shrinkToFit="1"/>
    </xf>
    <xf numFmtId="177" fontId="19" fillId="29" borderId="118" xfId="35" applyNumberFormat="1" applyFont="1" applyFill="1" applyBorder="1" applyAlignment="1">
      <alignment shrinkToFit="1"/>
    </xf>
    <xf numFmtId="177" fontId="20" fillId="29" borderId="135" xfId="35" applyNumberFormat="1" applyFont="1" applyFill="1" applyBorder="1" applyAlignment="1">
      <alignment shrinkToFit="1"/>
    </xf>
    <xf numFmtId="177" fontId="19" fillId="29" borderId="135" xfId="35" applyNumberFormat="1" applyFont="1" applyFill="1" applyBorder="1" applyAlignment="1">
      <alignment shrinkToFit="1"/>
    </xf>
    <xf numFmtId="38" fontId="27" fillId="29" borderId="123" xfId="35" applyFont="1" applyFill="1" applyBorder="1" applyAlignment="1">
      <alignment shrinkToFit="1"/>
    </xf>
    <xf numFmtId="177" fontId="46" fillId="29" borderId="117" xfId="45" applyNumberFormat="1" applyFont="1" applyFill="1" applyBorder="1" applyAlignment="1" applyProtection="1"/>
    <xf numFmtId="177" fontId="46" fillId="29" borderId="123" xfId="45" applyNumberFormat="1" applyFont="1" applyFill="1" applyBorder="1" applyAlignment="1" applyProtection="1"/>
    <xf numFmtId="177" fontId="46" fillId="29" borderId="127" xfId="45" applyNumberFormat="1" applyFont="1" applyFill="1" applyBorder="1" applyAlignment="1" applyProtection="1"/>
    <xf numFmtId="38" fontId="27" fillId="29" borderId="133" xfId="35" applyFont="1" applyFill="1" applyBorder="1" applyAlignment="1">
      <alignment shrinkToFit="1"/>
    </xf>
    <xf numFmtId="0" fontId="6" fillId="29" borderId="169" xfId="51" applyFill="1" applyBorder="1"/>
    <xf numFmtId="177" fontId="46" fillId="29" borderId="130" xfId="45" applyNumberFormat="1" applyFont="1" applyFill="1" applyBorder="1" applyAlignment="1" applyProtection="1"/>
    <xf numFmtId="0" fontId="18" fillId="32" borderId="118" xfId="0" applyFont="1" applyFill="1" applyBorder="1" applyAlignment="1">
      <alignment horizontal="center"/>
    </xf>
    <xf numFmtId="38" fontId="15" fillId="29" borderId="0" xfId="35" applyFont="1" applyFill="1" applyBorder="1">
      <alignment vertical="center"/>
    </xf>
    <xf numFmtId="177" fontId="20" fillId="29" borderId="11" xfId="0" applyNumberFormat="1" applyFont="1" applyFill="1" applyBorder="1" applyAlignment="1"/>
    <xf numFmtId="3" fontId="20" fillId="29" borderId="114" xfId="0" applyNumberFormat="1" applyFont="1" applyFill="1" applyBorder="1" applyAlignment="1"/>
    <xf numFmtId="0" fontId="14" fillId="0" borderId="0" xfId="0" applyFont="1">
      <alignment vertical="center"/>
    </xf>
    <xf numFmtId="38" fontId="7" fillId="32" borderId="156" xfId="35" applyFont="1" applyFill="1" applyBorder="1">
      <alignment vertical="center"/>
    </xf>
    <xf numFmtId="38" fontId="10" fillId="32" borderId="18" xfId="35" applyFont="1" applyFill="1" applyBorder="1">
      <alignment vertical="center"/>
    </xf>
    <xf numFmtId="38" fontId="15" fillId="32" borderId="18" xfId="35" applyFont="1" applyFill="1" applyBorder="1">
      <alignment vertical="center"/>
    </xf>
    <xf numFmtId="38" fontId="15" fillId="32" borderId="157" xfId="35" applyFont="1" applyFill="1" applyBorder="1" applyAlignment="1">
      <alignment horizontal="center" vertical="center"/>
    </xf>
    <xf numFmtId="38" fontId="9" fillId="32" borderId="12" xfId="35" applyFont="1" applyFill="1" applyBorder="1">
      <alignment vertical="center"/>
    </xf>
    <xf numFmtId="38" fontId="7" fillId="32" borderId="114" xfId="35" applyFont="1" applyFill="1" applyBorder="1" applyAlignment="1">
      <alignment horizontal="center" vertical="center" shrinkToFit="1"/>
    </xf>
    <xf numFmtId="38" fontId="7" fillId="32" borderId="0" xfId="35" applyFont="1" applyFill="1" applyBorder="1" applyAlignment="1">
      <alignment horizontal="center" vertical="center" shrinkToFit="1"/>
    </xf>
    <xf numFmtId="38" fontId="6" fillId="32" borderId="170" xfId="35" applyFont="1" applyFill="1" applyBorder="1">
      <alignment vertical="center"/>
    </xf>
    <xf numFmtId="38" fontId="6" fillId="32" borderId="72" xfId="35" applyFont="1" applyFill="1" applyBorder="1">
      <alignment vertical="center"/>
    </xf>
    <xf numFmtId="38" fontId="8" fillId="32" borderId="141" xfId="35" applyFont="1" applyFill="1" applyBorder="1" applyAlignment="1">
      <alignment horizontal="centerContinuous" vertical="center" wrapText="1" shrinkToFit="1"/>
    </xf>
    <xf numFmtId="38" fontId="7" fillId="32" borderId="19" xfId="35" applyFont="1" applyFill="1" applyBorder="1">
      <alignment vertical="center"/>
    </xf>
    <xf numFmtId="38" fontId="10" fillId="32" borderId="21" xfId="35" applyFont="1" applyFill="1" applyBorder="1">
      <alignment vertical="center"/>
    </xf>
    <xf numFmtId="38" fontId="15" fillId="32" borderId="21" xfId="35" applyFont="1" applyFill="1" applyBorder="1">
      <alignment vertical="center"/>
    </xf>
    <xf numFmtId="38" fontId="15" fillId="32" borderId="158" xfId="35" applyFont="1" applyFill="1" applyBorder="1" applyAlignment="1">
      <alignment horizontal="center" vertical="center"/>
    </xf>
    <xf numFmtId="38" fontId="9" fillId="32" borderId="10" xfId="35" applyFont="1" applyFill="1" applyBorder="1">
      <alignment vertical="center"/>
    </xf>
    <xf numFmtId="38" fontId="6" fillId="0" borderId="0" xfId="35" applyFont="1" applyBorder="1" applyAlignment="1">
      <alignment horizontal="left" vertical="center"/>
    </xf>
    <xf numFmtId="38" fontId="7" fillId="32" borderId="19" xfId="35" applyFont="1" applyFill="1" applyBorder="1" applyAlignment="1">
      <alignment horizontal="center" vertical="center" shrinkToFit="1"/>
    </xf>
    <xf numFmtId="38" fontId="7" fillId="32" borderId="158" xfId="35" applyFont="1" applyFill="1" applyBorder="1" applyAlignment="1">
      <alignment horizontal="center" vertical="center" shrinkToFit="1"/>
    </xf>
    <xf numFmtId="38" fontId="7" fillId="32" borderId="160" xfId="35" applyFont="1" applyFill="1" applyBorder="1" applyAlignment="1">
      <alignment horizontal="center" vertical="center" shrinkToFit="1"/>
    </xf>
    <xf numFmtId="38" fontId="7" fillId="32" borderId="164" xfId="35" applyFont="1" applyFill="1" applyBorder="1" applyAlignment="1">
      <alignment horizontal="center" vertical="center" shrinkToFit="1"/>
    </xf>
    <xf numFmtId="38" fontId="7" fillId="32" borderId="21" xfId="35" applyFont="1" applyFill="1" applyBorder="1" applyAlignment="1">
      <alignment horizontal="center" vertical="center" shrinkToFit="1"/>
    </xf>
    <xf numFmtId="38" fontId="6" fillId="32" borderId="171" xfId="35" applyFont="1" applyFill="1" applyBorder="1">
      <alignment vertical="center"/>
    </xf>
    <xf numFmtId="38" fontId="6" fillId="32" borderId="47" xfId="35" applyFont="1" applyFill="1" applyBorder="1">
      <alignment vertical="center"/>
    </xf>
    <xf numFmtId="38" fontId="10" fillId="32" borderId="11" xfId="35" applyFont="1" applyFill="1" applyBorder="1">
      <alignment vertical="center"/>
    </xf>
    <xf numFmtId="38" fontId="9" fillId="32" borderId="27" xfId="35" applyFont="1" applyFill="1" applyBorder="1">
      <alignment vertical="center"/>
    </xf>
    <xf numFmtId="38" fontId="9" fillId="32" borderId="20" xfId="35" applyFont="1" applyFill="1" applyBorder="1">
      <alignment vertical="center"/>
    </xf>
    <xf numFmtId="38" fontId="9" fillId="32" borderId="73" xfId="35" applyFont="1" applyFill="1" applyBorder="1">
      <alignment vertical="center"/>
    </xf>
    <xf numFmtId="38" fontId="42" fillId="0" borderId="0" xfId="35" applyFont="1" applyFill="1" applyBorder="1">
      <alignment vertical="center"/>
    </xf>
    <xf numFmtId="38" fontId="42" fillId="28" borderId="11" xfId="35" applyFont="1" applyFill="1" applyBorder="1">
      <alignment vertical="center"/>
    </xf>
    <xf numFmtId="38" fontId="0" fillId="0" borderId="0" xfId="35" applyFont="1">
      <alignment vertical="center"/>
    </xf>
    <xf numFmtId="38" fontId="8" fillId="0" borderId="0" xfId="35" applyFont="1" applyAlignment="1">
      <alignment horizontal="center" vertical="center" wrapText="1"/>
    </xf>
    <xf numFmtId="0" fontId="10" fillId="0" borderId="0" xfId="0" applyFont="1" applyAlignment="1">
      <alignment horizontal="right" vertical="center"/>
    </xf>
    <xf numFmtId="38" fontId="17" fillId="0" borderId="0" xfId="35" applyFont="1">
      <alignment vertical="center"/>
    </xf>
    <xf numFmtId="0" fontId="17" fillId="0" borderId="0" xfId="0" applyFont="1">
      <alignment vertical="center"/>
    </xf>
    <xf numFmtId="38" fontId="8" fillId="0" borderId="135" xfId="35" applyFont="1" applyBorder="1" applyAlignment="1">
      <alignment horizontal="center" vertical="center"/>
    </xf>
    <xf numFmtId="38" fontId="0" fillId="0" borderId="0" xfId="0" applyNumberFormat="1">
      <alignment vertical="center"/>
    </xf>
    <xf numFmtId="38" fontId="0" fillId="0" borderId="135" xfId="35" applyFont="1" applyBorder="1">
      <alignment vertical="center"/>
    </xf>
    <xf numFmtId="0" fontId="0" fillId="0" borderId="135" xfId="0" applyBorder="1">
      <alignment vertical="center"/>
    </xf>
    <xf numFmtId="38" fontId="17" fillId="0" borderId="135" xfId="35" applyFont="1" applyBorder="1">
      <alignment vertical="center"/>
    </xf>
    <xf numFmtId="38" fontId="0" fillId="0" borderId="136" xfId="35" applyFont="1" applyBorder="1">
      <alignment vertical="center"/>
    </xf>
    <xf numFmtId="38" fontId="0" fillId="0" borderId="137" xfId="0" applyNumberFormat="1" applyBorder="1">
      <alignment vertical="center"/>
    </xf>
    <xf numFmtId="38" fontId="8" fillId="0" borderId="136" xfId="35" applyFont="1" applyBorder="1" applyAlignment="1">
      <alignment horizontal="right" vertical="center"/>
    </xf>
    <xf numFmtId="38" fontId="8" fillId="0" borderId="131" xfId="35" applyFont="1" applyBorder="1" applyAlignment="1">
      <alignment horizontal="right" vertical="center"/>
    </xf>
    <xf numFmtId="0" fontId="8" fillId="0" borderId="135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38" fontId="18" fillId="0" borderId="0" xfId="35" applyFont="1">
      <alignment vertical="center"/>
    </xf>
    <xf numFmtId="38" fontId="18" fillId="0" borderId="0" xfId="0" applyNumberFormat="1" applyFont="1">
      <alignment vertical="center"/>
    </xf>
    <xf numFmtId="38" fontId="20" fillId="0" borderId="0" xfId="35" applyFont="1">
      <alignment vertical="center"/>
    </xf>
    <xf numFmtId="3" fontId="41" fillId="30" borderId="137" xfId="0" applyNumberFormat="1" applyFont="1" applyFill="1" applyBorder="1" applyAlignment="1"/>
    <xf numFmtId="3" fontId="41" fillId="0" borderId="0" xfId="0" applyNumberFormat="1" applyFont="1" applyFill="1" applyBorder="1" applyAlignment="1"/>
    <xf numFmtId="0" fontId="47" fillId="29" borderId="0" xfId="53" applyFont="1" applyFill="1"/>
    <xf numFmtId="0" fontId="47" fillId="29" borderId="0" xfId="53" applyFont="1" applyFill="1" applyAlignment="1">
      <alignment horizontal="left" vertical="top"/>
    </xf>
    <xf numFmtId="0" fontId="47" fillId="0" borderId="0" xfId="53" applyFont="1" applyAlignment="1"/>
    <xf numFmtId="0" fontId="48" fillId="0" borderId="0" xfId="53" applyFont="1" applyAlignment="1">
      <alignment vertical="center"/>
    </xf>
    <xf numFmtId="0" fontId="48" fillId="0" borderId="0" xfId="53" applyFont="1" applyBorder="1" applyAlignment="1">
      <alignment vertical="center"/>
    </xf>
    <xf numFmtId="0" fontId="47" fillId="32" borderId="186" xfId="53" applyFont="1" applyFill="1" applyBorder="1" applyAlignment="1">
      <alignment horizontal="center" vertical="center" wrapText="1"/>
    </xf>
    <xf numFmtId="0" fontId="47" fillId="0" borderId="0" xfId="53" applyFont="1"/>
    <xf numFmtId="179" fontId="47" fillId="32" borderId="135" xfId="53" applyNumberFormat="1" applyFont="1" applyFill="1" applyBorder="1" applyAlignment="1">
      <alignment horizontal="center" vertical="center" wrapText="1"/>
    </xf>
    <xf numFmtId="0" fontId="47" fillId="0" borderId="18" xfId="53" applyFont="1" applyBorder="1"/>
    <xf numFmtId="0" fontId="47" fillId="0" borderId="0" xfId="53" applyFont="1" applyBorder="1"/>
    <xf numFmtId="0" fontId="47" fillId="0" borderId="123" xfId="53" applyFont="1" applyBorder="1"/>
    <xf numFmtId="180" fontId="47" fillId="0" borderId="175" xfId="54" applyNumberFormat="1" applyFont="1" applyBorder="1"/>
    <xf numFmtId="180" fontId="47" fillId="0" borderId="0" xfId="54" applyNumberFormat="1" applyFont="1" applyBorder="1"/>
    <xf numFmtId="0" fontId="47" fillId="0" borderId="187" xfId="53" applyFont="1" applyBorder="1"/>
    <xf numFmtId="0" fontId="47" fillId="0" borderId="87" xfId="53" applyFont="1" applyBorder="1"/>
    <xf numFmtId="0" fontId="47" fillId="0" borderId="188" xfId="53" applyFont="1" applyBorder="1"/>
    <xf numFmtId="38" fontId="47" fillId="0" borderId="110" xfId="54" applyNumberFormat="1" applyFont="1" applyFill="1" applyBorder="1"/>
    <xf numFmtId="38" fontId="47" fillId="0" borderId="0" xfId="54" applyNumberFormat="1" applyFont="1" applyFill="1" applyBorder="1"/>
    <xf numFmtId="0" fontId="47" fillId="0" borderId="96" xfId="53" applyFont="1" applyBorder="1"/>
    <xf numFmtId="0" fontId="47" fillId="0" borderId="41" xfId="53" applyFont="1" applyBorder="1"/>
    <xf numFmtId="38" fontId="47" fillId="0" borderId="178" xfId="53" applyNumberFormat="1" applyFont="1" applyBorder="1"/>
    <xf numFmtId="38" fontId="47" fillId="0" borderId="98" xfId="54" applyNumberFormat="1" applyFont="1" applyFill="1" applyBorder="1"/>
    <xf numFmtId="0" fontId="47" fillId="0" borderId="174" xfId="53" applyFont="1" applyBorder="1"/>
    <xf numFmtId="38" fontId="47" fillId="0" borderId="0" xfId="54" applyNumberFormat="1" applyFont="1" applyBorder="1"/>
    <xf numFmtId="0" fontId="47" fillId="0" borderId="178" xfId="53" applyFont="1" applyBorder="1"/>
    <xf numFmtId="0" fontId="47" fillId="0" borderId="190" xfId="53" applyFont="1" applyBorder="1"/>
    <xf numFmtId="0" fontId="47" fillId="0" borderId="191" xfId="53" applyFont="1" applyBorder="1"/>
    <xf numFmtId="38" fontId="47" fillId="0" borderId="191" xfId="54" applyNumberFormat="1" applyFont="1" applyFill="1" applyBorder="1"/>
    <xf numFmtId="38" fontId="47" fillId="0" borderId="174" xfId="54" applyNumberFormat="1" applyFont="1" applyFill="1" applyBorder="1"/>
    <xf numFmtId="0" fontId="47" fillId="0" borderId="41" xfId="53" applyFont="1" applyBorder="1" applyAlignment="1">
      <alignment wrapText="1"/>
    </xf>
    <xf numFmtId="38" fontId="47" fillId="33" borderId="11" xfId="53" applyNumberFormat="1" applyFont="1" applyFill="1" applyBorder="1"/>
    <xf numFmtId="38" fontId="47" fillId="0" borderId="179" xfId="53" applyNumberFormat="1" applyFont="1" applyBorder="1"/>
    <xf numFmtId="0" fontId="47" fillId="29" borderId="0" xfId="53" applyFont="1" applyFill="1" applyBorder="1"/>
    <xf numFmtId="0" fontId="47" fillId="29" borderId="0" xfId="53" applyFont="1" applyFill="1" applyAlignment="1">
      <alignment vertical="top"/>
    </xf>
    <xf numFmtId="6" fontId="47" fillId="29" borderId="0" xfId="53" applyNumberFormat="1" applyFont="1" applyFill="1"/>
    <xf numFmtId="0" fontId="47" fillId="34" borderId="0" xfId="53" applyFont="1" applyFill="1"/>
    <xf numFmtId="0" fontId="47" fillId="34" borderId="0" xfId="53" applyFont="1" applyFill="1" applyAlignment="1">
      <alignment vertical="top"/>
    </xf>
    <xf numFmtId="0" fontId="47" fillId="32" borderId="75" xfId="53" applyFont="1" applyFill="1" applyBorder="1" applyAlignment="1">
      <alignment horizontal="center" vertical="center" wrapText="1"/>
    </xf>
    <xf numFmtId="179" fontId="47" fillId="32" borderId="159" xfId="53" applyNumberFormat="1" applyFont="1" applyFill="1" applyBorder="1" applyAlignment="1">
      <alignment horizontal="center" vertical="center" wrapText="1"/>
    </xf>
    <xf numFmtId="180" fontId="47" fillId="0" borderId="21" xfId="54" applyNumberFormat="1" applyFont="1" applyBorder="1"/>
    <xf numFmtId="38" fontId="47" fillId="0" borderId="195" xfId="54" applyNumberFormat="1" applyFont="1" applyFill="1" applyBorder="1"/>
    <xf numFmtId="38" fontId="47" fillId="0" borderId="40" xfId="54" applyNumberFormat="1" applyFont="1" applyFill="1" applyBorder="1"/>
    <xf numFmtId="38" fontId="47" fillId="0" borderId="196" xfId="54" applyNumberFormat="1" applyFont="1" applyFill="1" applyBorder="1"/>
    <xf numFmtId="38" fontId="47" fillId="0" borderId="194" xfId="53" applyNumberFormat="1" applyFont="1" applyBorder="1"/>
    <xf numFmtId="38" fontId="47" fillId="33" borderId="73" xfId="53" applyNumberFormat="1" applyFont="1" applyFill="1" applyBorder="1"/>
    <xf numFmtId="38" fontId="47" fillId="0" borderId="175" xfId="54" applyNumberFormat="1" applyFont="1" applyFill="1" applyBorder="1"/>
    <xf numFmtId="38" fontId="47" fillId="0" borderId="21" xfId="54" applyNumberFormat="1" applyFont="1" applyFill="1" applyBorder="1"/>
    <xf numFmtId="38" fontId="47" fillId="0" borderId="197" xfId="53" applyNumberFormat="1" applyFont="1" applyBorder="1"/>
    <xf numFmtId="38" fontId="47" fillId="0" borderId="179" xfId="54" applyNumberFormat="1" applyFont="1" applyFill="1" applyBorder="1"/>
    <xf numFmtId="38" fontId="47" fillId="0" borderId="194" xfId="54" applyNumberFormat="1" applyFont="1" applyFill="1" applyBorder="1"/>
    <xf numFmtId="0" fontId="47" fillId="0" borderId="176" xfId="53" applyFont="1" applyBorder="1"/>
    <xf numFmtId="0" fontId="47" fillId="0" borderId="18" xfId="53" applyFont="1" applyBorder="1" applyAlignment="1"/>
    <xf numFmtId="0" fontId="47" fillId="0" borderId="104" xfId="53" applyFont="1" applyBorder="1"/>
    <xf numFmtId="0" fontId="47" fillId="0" borderId="34" xfId="53" applyFont="1" applyBorder="1"/>
    <xf numFmtId="0" fontId="47" fillId="0" borderId="198" xfId="53" applyFont="1" applyBorder="1" applyAlignment="1"/>
    <xf numFmtId="0" fontId="47" fillId="0" borderId="198" xfId="53" applyFont="1" applyBorder="1"/>
    <xf numFmtId="38" fontId="47" fillId="0" borderId="188" xfId="53" applyNumberFormat="1" applyFont="1" applyBorder="1"/>
    <xf numFmtId="0" fontId="10" fillId="32" borderId="136" xfId="0" applyFont="1" applyFill="1" applyBorder="1" applyAlignment="1">
      <alignment horizontal="center" vertical="center"/>
    </xf>
    <xf numFmtId="0" fontId="0" fillId="0" borderId="131" xfId="0" applyBorder="1" applyAlignment="1">
      <alignment horizontal="center" vertical="center"/>
    </xf>
    <xf numFmtId="0" fontId="0" fillId="0" borderId="137" xfId="0" applyBorder="1" applyAlignment="1">
      <alignment horizontal="center" vertical="center"/>
    </xf>
    <xf numFmtId="38" fontId="8" fillId="0" borderId="0" xfId="35" applyFont="1" applyBorder="1" applyAlignment="1">
      <alignment horizontal="right" vertical="center"/>
    </xf>
    <xf numFmtId="38" fontId="7" fillId="32" borderId="111" xfId="35" applyFont="1" applyFill="1" applyBorder="1" applyAlignment="1">
      <alignment vertical="center"/>
    </xf>
    <xf numFmtId="38" fontId="7" fillId="32" borderId="113" xfId="35" applyFont="1" applyFill="1" applyBorder="1" applyAlignment="1">
      <alignment vertical="center"/>
    </xf>
    <xf numFmtId="38" fontId="7" fillId="32" borderId="121" xfId="35" applyFont="1" applyFill="1" applyBorder="1" applyAlignment="1">
      <alignment vertical="center"/>
    </xf>
    <xf numFmtId="38" fontId="7" fillId="32" borderId="155" xfId="35" applyFont="1" applyFill="1" applyBorder="1" applyAlignment="1">
      <alignment vertical="center"/>
    </xf>
    <xf numFmtId="38" fontId="7" fillId="32" borderId="163" xfId="35" applyFont="1" applyFill="1" applyBorder="1" applyAlignment="1">
      <alignment vertical="center"/>
    </xf>
    <xf numFmtId="38" fontId="45" fillId="32" borderId="111" xfId="35" applyFont="1" applyFill="1" applyBorder="1" applyAlignment="1">
      <alignment horizontal="center" vertical="center"/>
    </xf>
    <xf numFmtId="38" fontId="45" fillId="32" borderId="112" xfId="35" applyFont="1" applyFill="1" applyBorder="1" applyAlignment="1">
      <alignment horizontal="center" vertical="center"/>
    </xf>
    <xf numFmtId="38" fontId="45" fillId="32" borderId="121" xfId="35" applyFont="1" applyFill="1" applyBorder="1" applyAlignment="1">
      <alignment horizontal="center" vertical="center"/>
    </xf>
    <xf numFmtId="38" fontId="45" fillId="32" borderId="0" xfId="35" applyFont="1" applyFill="1" applyBorder="1" applyAlignment="1">
      <alignment horizontal="center" vertical="center"/>
    </xf>
    <xf numFmtId="38" fontId="45" fillId="32" borderId="113" xfId="35" applyFont="1" applyFill="1" applyBorder="1" applyAlignment="1">
      <alignment horizontal="center" vertical="center"/>
    </xf>
    <xf numFmtId="38" fontId="45" fillId="32" borderId="114" xfId="35" applyFont="1" applyFill="1" applyBorder="1" applyAlignment="1">
      <alignment horizontal="center" vertical="center"/>
    </xf>
    <xf numFmtId="38" fontId="7" fillId="32" borderId="184" xfId="35" applyFont="1" applyFill="1" applyBorder="1" applyAlignment="1">
      <alignment horizontal="center" vertical="center"/>
    </xf>
    <xf numFmtId="38" fontId="10" fillId="32" borderId="136" xfId="35" applyFont="1" applyFill="1" applyBorder="1" applyAlignment="1">
      <alignment horizontal="center" vertical="center" wrapText="1"/>
    </xf>
    <xf numFmtId="38" fontId="10" fillId="32" borderId="131" xfId="35" applyFont="1" applyFill="1" applyBorder="1" applyAlignment="1">
      <alignment horizontal="center" vertical="center" wrapText="1"/>
    </xf>
    <xf numFmtId="38" fontId="10" fillId="32" borderId="137" xfId="35" applyFont="1" applyFill="1" applyBorder="1" applyAlignment="1">
      <alignment horizontal="center" vertical="center" wrapText="1"/>
    </xf>
    <xf numFmtId="38" fontId="7" fillId="32" borderId="182" xfId="35" applyFont="1" applyFill="1" applyBorder="1" applyAlignment="1">
      <alignment horizontal="center" vertical="center" shrinkToFit="1"/>
    </xf>
    <xf numFmtId="38" fontId="7" fillId="32" borderId="159" xfId="35" applyFont="1" applyFill="1" applyBorder="1" applyAlignment="1">
      <alignment horizontal="center" vertical="center" shrinkToFit="1"/>
    </xf>
    <xf numFmtId="38" fontId="7" fillId="32" borderId="183" xfId="35" applyFont="1" applyFill="1" applyBorder="1" applyAlignment="1">
      <alignment horizontal="center" vertical="center"/>
    </xf>
    <xf numFmtId="38" fontId="7" fillId="32" borderId="74" xfId="35" applyFont="1" applyFill="1" applyBorder="1" applyAlignment="1">
      <alignment horizontal="center" vertical="center"/>
    </xf>
    <xf numFmtId="38" fontId="7" fillId="32" borderId="185" xfId="35" applyFont="1" applyFill="1" applyBorder="1" applyAlignment="1">
      <alignment horizontal="center" vertical="center"/>
    </xf>
    <xf numFmtId="38" fontId="7" fillId="32" borderId="75" xfId="35" applyFont="1" applyFill="1" applyBorder="1" applyAlignment="1">
      <alignment horizontal="center" vertical="center"/>
    </xf>
    <xf numFmtId="38" fontId="10" fillId="32" borderId="131" xfId="35" applyFont="1" applyFill="1" applyBorder="1" applyAlignment="1">
      <alignment horizontal="center" vertical="center"/>
    </xf>
    <xf numFmtId="38" fontId="45" fillId="32" borderId="161" xfId="35" applyFont="1" applyFill="1" applyBorder="1" applyAlignment="1">
      <alignment horizontal="center" vertical="center"/>
    </xf>
    <xf numFmtId="38" fontId="45" fillId="32" borderId="120" xfId="35" applyFont="1" applyFill="1" applyBorder="1" applyAlignment="1">
      <alignment horizontal="center" vertical="center"/>
    </xf>
    <xf numFmtId="38" fontId="45" fillId="32" borderId="18" xfId="35" applyFont="1" applyFill="1" applyBorder="1" applyAlignment="1">
      <alignment horizontal="center" vertical="center"/>
    </xf>
    <xf numFmtId="38" fontId="45" fillId="32" borderId="122" xfId="35" applyFont="1" applyFill="1" applyBorder="1" applyAlignment="1">
      <alignment horizontal="center" vertical="center"/>
    </xf>
    <xf numFmtId="38" fontId="45" fillId="32" borderId="157" xfId="35" applyFont="1" applyFill="1" applyBorder="1" applyAlignment="1">
      <alignment horizontal="center" vertical="center"/>
    </xf>
    <xf numFmtId="38" fontId="45" fillId="32" borderId="119" xfId="35" applyFont="1" applyFill="1" applyBorder="1" applyAlignment="1">
      <alignment horizontal="center" vertical="center"/>
    </xf>
    <xf numFmtId="38" fontId="45" fillId="32" borderId="160" xfId="35" applyFont="1" applyFill="1" applyBorder="1" applyAlignment="1">
      <alignment horizontal="center" vertical="center"/>
    </xf>
    <xf numFmtId="38" fontId="45" fillId="32" borderId="21" xfId="35" applyFont="1" applyFill="1" applyBorder="1" applyAlignment="1">
      <alignment horizontal="center" vertical="center"/>
    </xf>
    <xf numFmtId="38" fontId="45" fillId="32" borderId="158" xfId="35" applyFont="1" applyFill="1" applyBorder="1" applyAlignment="1">
      <alignment horizontal="center" vertical="center"/>
    </xf>
    <xf numFmtId="38" fontId="10" fillId="32" borderId="171" xfId="35" applyFont="1" applyFill="1" applyBorder="1" applyAlignment="1">
      <alignment horizontal="center" vertical="center" wrapText="1"/>
    </xf>
    <xf numFmtId="38" fontId="8" fillId="0" borderId="172" xfId="35" applyFont="1" applyBorder="1" applyAlignment="1">
      <alignment horizontal="center" vertical="center" textRotation="255"/>
    </xf>
    <xf numFmtId="38" fontId="8" fillId="0" borderId="177" xfId="35" applyFont="1" applyBorder="1" applyAlignment="1">
      <alignment horizontal="center" vertical="center" textRotation="255"/>
    </xf>
    <xf numFmtId="38" fontId="8" fillId="0" borderId="180" xfId="35" applyFont="1" applyBorder="1" applyAlignment="1">
      <alignment horizontal="center" vertical="center" textRotation="255"/>
    </xf>
    <xf numFmtId="38" fontId="8" fillId="0" borderId="172" xfId="35" applyFont="1" applyBorder="1" applyAlignment="1">
      <alignment horizontal="center" vertical="center" textRotation="255" shrinkToFit="1"/>
    </xf>
    <xf numFmtId="38" fontId="8" fillId="0" borderId="177" xfId="35" applyFont="1" applyBorder="1" applyAlignment="1">
      <alignment horizontal="center" vertical="center" textRotation="255" shrinkToFit="1"/>
    </xf>
    <xf numFmtId="38" fontId="8" fillId="0" borderId="180" xfId="35" applyFont="1" applyBorder="1" applyAlignment="1">
      <alignment horizontal="center" vertical="center" textRotation="255" shrinkToFit="1"/>
    </xf>
    <xf numFmtId="0" fontId="0" fillId="0" borderId="160" xfId="0" applyBorder="1" applyAlignment="1">
      <alignment vertical="center"/>
    </xf>
    <xf numFmtId="0" fontId="0" fillId="0" borderId="158" xfId="0" applyBorder="1" applyAlignment="1">
      <alignment vertical="center"/>
    </xf>
    <xf numFmtId="0" fontId="47" fillId="29" borderId="0" xfId="53" applyFont="1" applyFill="1" applyAlignment="1">
      <alignment horizontal="left" wrapText="1"/>
    </xf>
    <xf numFmtId="0" fontId="47" fillId="29" borderId="0" xfId="53" applyFont="1" applyFill="1" applyAlignment="1">
      <alignment horizontal="left" vertical="top" wrapText="1"/>
    </xf>
    <xf numFmtId="0" fontId="47" fillId="32" borderId="156" xfId="53" applyFont="1" applyFill="1" applyBorder="1" applyAlignment="1">
      <alignment horizontal="center" vertical="center"/>
    </xf>
    <xf numFmtId="0" fontId="47" fillId="32" borderId="29" xfId="53" applyFont="1" applyFill="1" applyBorder="1" applyAlignment="1">
      <alignment horizontal="center" vertical="center"/>
    </xf>
    <xf numFmtId="0" fontId="47" fillId="32" borderId="154" xfId="53" applyFont="1" applyFill="1" applyBorder="1" applyAlignment="1">
      <alignment horizontal="center" vertical="center"/>
    </xf>
    <xf numFmtId="0" fontId="47" fillId="32" borderId="157" xfId="53" applyFont="1" applyFill="1" applyBorder="1" applyAlignment="1">
      <alignment horizontal="center" vertical="center"/>
    </xf>
    <xf numFmtId="0" fontId="47" fillId="32" borderId="114" xfId="53" applyFont="1" applyFill="1" applyBorder="1" applyAlignment="1">
      <alignment horizontal="center" vertical="center"/>
    </xf>
    <xf numFmtId="0" fontId="47" fillId="32" borderId="119" xfId="53" applyFont="1" applyFill="1" applyBorder="1" applyAlignment="1">
      <alignment horizontal="center" vertical="center"/>
    </xf>
    <xf numFmtId="0" fontId="47" fillId="32" borderId="173" xfId="53" applyFont="1" applyFill="1" applyBorder="1" applyAlignment="1">
      <alignment horizontal="center" vertical="center"/>
    </xf>
    <xf numFmtId="0" fontId="47" fillId="32" borderId="118" xfId="53" applyFont="1" applyFill="1" applyBorder="1" applyAlignment="1">
      <alignment horizontal="center" vertical="center"/>
    </xf>
    <xf numFmtId="0" fontId="47" fillId="0" borderId="189" xfId="53" applyFont="1" applyBorder="1" applyAlignment="1">
      <alignment horizontal="center"/>
    </xf>
    <xf numFmtId="0" fontId="47" fillId="0" borderId="34" xfId="53" applyFont="1" applyBorder="1" applyAlignment="1">
      <alignment horizontal="center"/>
    </xf>
    <xf numFmtId="0" fontId="47" fillId="0" borderId="90" xfId="53" applyFont="1" applyBorder="1" applyAlignment="1">
      <alignment horizontal="center"/>
    </xf>
    <xf numFmtId="0" fontId="47" fillId="0" borderId="104" xfId="53" applyFont="1" applyBorder="1" applyAlignment="1">
      <alignment horizontal="center"/>
    </xf>
    <xf numFmtId="0" fontId="47" fillId="0" borderId="41" xfId="53" applyFont="1" applyBorder="1" applyAlignment="1">
      <alignment horizontal="center"/>
    </xf>
    <xf numFmtId="0" fontId="47" fillId="0" borderId="78" xfId="53" applyFont="1" applyBorder="1" applyAlignment="1">
      <alignment horizontal="center"/>
    </xf>
    <xf numFmtId="0" fontId="47" fillId="0" borderId="192" xfId="53" applyFont="1" applyBorder="1" applyAlignment="1">
      <alignment horizontal="right"/>
    </xf>
    <xf numFmtId="0" fontId="47" fillId="0" borderId="193" xfId="53" applyFont="1" applyBorder="1" applyAlignment="1">
      <alignment horizontal="right"/>
    </xf>
    <xf numFmtId="0" fontId="47" fillId="0" borderId="194" xfId="53" applyFont="1" applyBorder="1" applyAlignment="1">
      <alignment horizontal="right"/>
    </xf>
    <xf numFmtId="0" fontId="47" fillId="0" borderId="189" xfId="53" applyFont="1" applyBorder="1" applyAlignment="1">
      <alignment horizontal="right"/>
    </xf>
    <xf numFmtId="0" fontId="47" fillId="0" borderId="34" xfId="53" applyFont="1" applyBorder="1" applyAlignment="1">
      <alignment horizontal="right"/>
    </xf>
    <xf numFmtId="0" fontId="47" fillId="0" borderId="190" xfId="53" applyFont="1" applyBorder="1" applyAlignment="1">
      <alignment horizontal="center"/>
    </xf>
    <xf numFmtId="0" fontId="47" fillId="0" borderId="87" xfId="53" applyFont="1" applyBorder="1" applyAlignment="1">
      <alignment horizontal="center"/>
    </xf>
    <xf numFmtId="0" fontId="47" fillId="0" borderId="88" xfId="53" applyFont="1" applyBorder="1" applyAlignment="1">
      <alignment horizontal="center"/>
    </xf>
    <xf numFmtId="0" fontId="47" fillId="0" borderId="165" xfId="53" applyFont="1" applyBorder="1" applyAlignment="1">
      <alignment horizontal="center"/>
    </xf>
    <xf numFmtId="0" fontId="47" fillId="0" borderId="193" xfId="53" applyFont="1" applyBorder="1" applyAlignment="1">
      <alignment horizontal="center"/>
    </xf>
    <xf numFmtId="0" fontId="47" fillId="0" borderId="181" xfId="53" applyFont="1" applyBorder="1" applyAlignment="1">
      <alignment horizontal="center"/>
    </xf>
    <xf numFmtId="38" fontId="7" fillId="0" borderId="12" xfId="35" applyFont="1" applyBorder="1" applyAlignment="1">
      <alignment vertical="center"/>
    </xf>
    <xf numFmtId="0" fontId="0" fillId="0" borderId="10" xfId="0" applyBorder="1" applyAlignment="1">
      <alignment vertical="center"/>
    </xf>
    <xf numFmtId="38" fontId="7" fillId="0" borderId="0" xfId="35" applyFont="1" applyAlignment="1">
      <alignment vertical="center"/>
    </xf>
    <xf numFmtId="38" fontId="11" fillId="0" borderId="12" xfId="35" applyFont="1" applyBorder="1" applyAlignment="1">
      <alignment vertical="center"/>
    </xf>
    <xf numFmtId="38" fontId="11" fillId="0" borderId="13" xfId="35" applyFont="1" applyBorder="1" applyAlignment="1">
      <alignment vertical="center"/>
    </xf>
    <xf numFmtId="38" fontId="11" fillId="0" borderId="10" xfId="35" applyFont="1" applyBorder="1" applyAlignment="1">
      <alignment vertical="center"/>
    </xf>
    <xf numFmtId="38" fontId="15" fillId="0" borderId="27" xfId="35" applyFont="1" applyBorder="1" applyAlignment="1">
      <alignment vertical="center" textRotation="255"/>
    </xf>
    <xf numFmtId="38" fontId="15" fillId="0" borderId="32" xfId="35" applyFont="1" applyBorder="1" applyAlignment="1">
      <alignment vertical="center" textRotation="255"/>
    </xf>
    <xf numFmtId="38" fontId="7" fillId="0" borderId="20" xfId="35" applyFont="1" applyBorder="1" applyAlignment="1">
      <alignment vertical="center" textRotation="255"/>
    </xf>
    <xf numFmtId="38" fontId="7" fillId="0" borderId="73" xfId="35" applyFont="1" applyBorder="1" applyAlignment="1">
      <alignment vertical="center" textRotation="255"/>
    </xf>
    <xf numFmtId="38" fontId="7" fillId="0" borderId="27" xfId="35" applyFont="1" applyBorder="1" applyAlignment="1">
      <alignment vertical="center" textRotation="255"/>
    </xf>
    <xf numFmtId="38" fontId="8" fillId="0" borderId="27" xfId="35" applyFont="1" applyBorder="1" applyAlignment="1">
      <alignment vertical="center" textRotation="255"/>
    </xf>
    <xf numFmtId="38" fontId="8" fillId="0" borderId="32" xfId="35" applyFont="1" applyBorder="1" applyAlignment="1">
      <alignment vertical="center" textRotation="255"/>
    </xf>
    <xf numFmtId="38" fontId="11" fillId="0" borderId="12" xfId="35" applyFont="1" applyBorder="1" applyAlignment="1">
      <alignment horizontal="center" vertical="center"/>
    </xf>
    <xf numFmtId="38" fontId="11" fillId="0" borderId="13" xfId="35" applyFont="1" applyBorder="1" applyAlignment="1">
      <alignment horizontal="center" vertical="center"/>
    </xf>
    <xf numFmtId="38" fontId="11" fillId="0" borderId="10" xfId="35" applyFont="1" applyBorder="1" applyAlignment="1">
      <alignment horizontal="center" vertical="center"/>
    </xf>
  </cellXfs>
  <cellStyles count="59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パーセント" xfId="28" builtinId="5"/>
    <cellStyle name="パーセント 2" xfId="29"/>
    <cellStyle name="パーセント 3" xfId="55"/>
    <cellStyle name="メモ" xfId="30" builtinId="10" customBuiltin="1"/>
    <cellStyle name="リンク セル" xfId="31" builtinId="24" customBuiltin="1"/>
    <cellStyle name="悪い" xfId="32" builtinId="27" customBuiltin="1"/>
    <cellStyle name="計算" xfId="33" builtinId="22" customBuiltin="1"/>
    <cellStyle name="警告文" xfId="34" builtinId="11" customBuiltin="1"/>
    <cellStyle name="桁区切り" xfId="35" builtinId="6"/>
    <cellStyle name="桁区切り 2" xfId="36"/>
    <cellStyle name="桁区切り 2 2" xfId="56"/>
    <cellStyle name="桁区切り 3" xfId="37"/>
    <cellStyle name="桁区切り 4" xfId="54"/>
    <cellStyle name="見出し 1" xfId="38" builtinId="16" customBuiltin="1"/>
    <cellStyle name="見出し 2" xfId="39" builtinId="17" customBuiltin="1"/>
    <cellStyle name="見出し 3" xfId="40" builtinId="18" customBuiltin="1"/>
    <cellStyle name="見出し 4" xfId="41" builtinId="19" customBuiltin="1"/>
    <cellStyle name="集計" xfId="42" builtinId="25" customBuiltin="1"/>
    <cellStyle name="出力" xfId="43" builtinId="21" customBuiltin="1"/>
    <cellStyle name="説明文" xfId="44" builtinId="53" customBuiltin="1"/>
    <cellStyle name="通貨" xfId="45" builtinId="7"/>
    <cellStyle name="通貨 2" xfId="46"/>
    <cellStyle name="入力" xfId="47" builtinId="20" customBuiltin="1"/>
    <cellStyle name="標準" xfId="0" builtinId="0"/>
    <cellStyle name="標準 2" xfId="48"/>
    <cellStyle name="標準 2 2" xfId="58"/>
    <cellStyle name="標準 3" xfId="49"/>
    <cellStyle name="標準 4" xfId="50"/>
    <cellStyle name="標準 4 2" xfId="57"/>
    <cellStyle name="標準 5" xfId="53"/>
    <cellStyle name="標準_3小_H-2_資金収支計画表他_1021" xfId="51"/>
    <cellStyle name="良い" xfId="52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581025</xdr:colOff>
      <xdr:row>20</xdr:row>
      <xdr:rowOff>0</xdr:rowOff>
    </xdr:from>
    <xdr:ext cx="1361398" cy="556563"/>
    <xdr:sp macro="" textlink="">
      <xdr:nvSpPr>
        <xdr:cNvPr id="44033" name="Text Box 1"/>
        <xdr:cNvSpPr txBox="1">
          <a:spLocks noChangeArrowheads="1"/>
        </xdr:cNvSpPr>
      </xdr:nvSpPr>
      <xdr:spPr bwMode="auto">
        <a:xfrm>
          <a:off x="742950" y="3238500"/>
          <a:ext cx="1361398" cy="556563"/>
        </a:xfrm>
        <a:prstGeom prst="rect">
          <a:avLst/>
        </a:prstGeom>
        <a:solidFill>
          <a:srgbClr val="FFFF00"/>
        </a:solidFill>
        <a:ln w="9525">
          <a:noFill/>
          <a:miter lim="800000"/>
          <a:headEnd/>
          <a:tailEnd/>
        </a:ln>
      </xdr:spPr>
      <xdr:txBody>
        <a:bodyPr wrap="none" lIns="27432" tIns="22860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印刷不要</a:t>
          </a:r>
        </a:p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内藤作業</a:t>
          </a:r>
          <a:r>
            <a:rPr lang="en-US" altLang="ja-JP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11/11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495300</xdr:colOff>
      <xdr:row>24</xdr:row>
      <xdr:rowOff>142875</xdr:rowOff>
    </xdr:from>
    <xdr:to>
      <xdr:col>23</xdr:col>
      <xdr:colOff>800100</xdr:colOff>
      <xdr:row>28</xdr:row>
      <xdr:rowOff>104775</xdr:rowOff>
    </xdr:to>
    <xdr:sp macro="" textlink="">
      <xdr:nvSpPr>
        <xdr:cNvPr id="42151" name="Rectangle 1"/>
        <xdr:cNvSpPr>
          <a:spLocks noChangeArrowheads="1"/>
        </xdr:cNvSpPr>
      </xdr:nvSpPr>
      <xdr:spPr bwMode="auto">
        <a:xfrm>
          <a:off x="12239625" y="5248275"/>
          <a:ext cx="6229350" cy="1219200"/>
        </a:xfrm>
        <a:prstGeom prst="rect">
          <a:avLst/>
        </a:prstGeom>
        <a:noFill/>
        <a:ln w="9525">
          <a:solidFill>
            <a:srgbClr val="000000"/>
          </a:solidFill>
          <a:prstDash val="dash"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371549</xdr:colOff>
      <xdr:row>0</xdr:row>
      <xdr:rowOff>0</xdr:rowOff>
    </xdr:from>
    <xdr:to>
      <xdr:col>13</xdr:col>
      <xdr:colOff>1452</xdr:colOff>
      <xdr:row>1</xdr:row>
      <xdr:rowOff>190500</xdr:rowOff>
    </xdr:to>
    <xdr:grpSp>
      <xdr:nvGrpSpPr>
        <xdr:cNvPr id="2" name="Group 1"/>
        <xdr:cNvGrpSpPr>
          <a:grpSpLocks/>
        </xdr:cNvGrpSpPr>
      </xdr:nvGrpSpPr>
      <xdr:grpSpPr bwMode="auto">
        <a:xfrm>
          <a:off x="6315149" y="0"/>
          <a:ext cx="6145003" cy="352425"/>
          <a:chOff x="757" y="0"/>
          <a:chExt cx="688" cy="34"/>
        </a:xfrm>
      </xdr:grpSpPr>
      <xdr:sp macro="" textlink="">
        <xdr:nvSpPr>
          <xdr:cNvPr id="3" name="Rectangle 2"/>
          <xdr:cNvSpPr>
            <a:spLocks noChangeArrowheads="1"/>
          </xdr:cNvSpPr>
        </xdr:nvSpPr>
        <xdr:spPr bwMode="auto">
          <a:xfrm>
            <a:off x="873" y="0"/>
            <a:ext cx="281" cy="34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1050" b="0" i="0" u="none" strike="noStrike" baseline="0">
                <a:solidFill>
                  <a:srgbClr val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</a:rPr>
              <a:t>事業費の支払計画</a:t>
            </a:r>
          </a:p>
        </xdr:txBody>
      </xdr:sp>
      <xdr:sp macro="" textlink="">
        <xdr:nvSpPr>
          <xdr:cNvPr id="4" name="Rectangle 3"/>
          <xdr:cNvSpPr>
            <a:spLocks noChangeArrowheads="1"/>
          </xdr:cNvSpPr>
        </xdr:nvSpPr>
        <xdr:spPr bwMode="auto">
          <a:xfrm>
            <a:off x="1252" y="0"/>
            <a:ext cx="193" cy="34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</a:rPr>
              <a:t>３３－３</a:t>
            </a:r>
            <a:endParaRPr lang="en-US" altLang="ja-JP" sz="9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endParaRPr>
          </a:p>
          <a:p>
            <a:pPr algn="ctr" rtl="0">
              <a:defRPr sz="1000"/>
            </a:pPr>
            <a:r>
              <a:rPr lang="en-US" altLang="ja-JP" sz="800" b="0" i="0" baseline="0">
                <a:effectLst/>
                <a:latin typeface="+mn-lt"/>
                <a:ea typeface="+mn-ea"/>
                <a:cs typeface="+mn-cs"/>
              </a:rPr>
              <a:t>【</a:t>
            </a:r>
            <a:r>
              <a:rPr lang="ja-JP" altLang="ja-JP" sz="800" b="0" i="0" baseline="0">
                <a:effectLst/>
                <a:latin typeface="+mn-lt"/>
                <a:ea typeface="+mn-ea"/>
                <a:cs typeface="+mn-cs"/>
              </a:rPr>
              <a:t>早期完成・引渡し版</a:t>
            </a:r>
            <a:r>
              <a:rPr lang="en-US" altLang="ja-JP" sz="800" b="0" i="0" baseline="0">
                <a:effectLst/>
                <a:latin typeface="+mn-lt"/>
                <a:ea typeface="+mn-ea"/>
                <a:cs typeface="+mn-cs"/>
              </a:rPr>
              <a:t>】</a:t>
            </a: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</a:rPr>
              <a:t>　</a:t>
            </a:r>
          </a:p>
        </xdr:txBody>
      </xdr:sp>
      <xdr:sp macro="" textlink="">
        <xdr:nvSpPr>
          <xdr:cNvPr id="5" name="Rectangle 4"/>
          <xdr:cNvSpPr>
            <a:spLocks noChangeArrowheads="1"/>
          </xdr:cNvSpPr>
        </xdr:nvSpPr>
        <xdr:spPr bwMode="auto">
          <a:xfrm>
            <a:off x="757" y="0"/>
            <a:ext cx="116" cy="34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1050" b="0" i="0" u="none" strike="noStrike" baseline="0">
                <a:solidFill>
                  <a:srgbClr val="FFFFFF"/>
                </a:solidFill>
                <a:latin typeface="ＭＳ 明朝" panose="02020609040205080304" pitchFamily="17" charset="-128"/>
                <a:ea typeface="ＭＳ 明朝" panose="02020609040205080304" pitchFamily="17" charset="-128"/>
              </a:rPr>
              <a:t>様式名称</a:t>
            </a:r>
          </a:p>
        </xdr:txBody>
      </xdr:sp>
      <xdr:sp macro="" textlink="">
        <xdr:nvSpPr>
          <xdr:cNvPr id="6" name="Rectangle 5"/>
          <xdr:cNvSpPr>
            <a:spLocks noChangeArrowheads="1"/>
          </xdr:cNvSpPr>
        </xdr:nvSpPr>
        <xdr:spPr bwMode="auto">
          <a:xfrm>
            <a:off x="1154" y="0"/>
            <a:ext cx="98" cy="34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1050" b="0" i="0" u="none" strike="noStrike" baseline="0">
                <a:solidFill>
                  <a:srgbClr val="FFFFFF"/>
                </a:solidFill>
                <a:latin typeface="ＭＳ 明朝" panose="02020609040205080304" pitchFamily="17" charset="-128"/>
                <a:ea typeface="ＭＳ 明朝" panose="02020609040205080304" pitchFamily="17" charset="-128"/>
              </a:rPr>
              <a:t>様式番号</a:t>
            </a: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676275</xdr:colOff>
      <xdr:row>27</xdr:row>
      <xdr:rowOff>123825</xdr:rowOff>
    </xdr:from>
    <xdr:to>
      <xdr:col>18</xdr:col>
      <xdr:colOff>266700</xdr:colOff>
      <xdr:row>28</xdr:row>
      <xdr:rowOff>123825</xdr:rowOff>
    </xdr:to>
    <xdr:sp macro="" textlink="">
      <xdr:nvSpPr>
        <xdr:cNvPr id="10421" name="AutoShape 1"/>
        <xdr:cNvSpPr>
          <a:spLocks noChangeArrowheads="1"/>
        </xdr:cNvSpPr>
      </xdr:nvSpPr>
      <xdr:spPr bwMode="auto">
        <a:xfrm>
          <a:off x="13601700" y="12058650"/>
          <a:ext cx="590550" cy="352425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676275</xdr:colOff>
      <xdr:row>27</xdr:row>
      <xdr:rowOff>123825</xdr:rowOff>
    </xdr:from>
    <xdr:to>
      <xdr:col>18</xdr:col>
      <xdr:colOff>266700</xdr:colOff>
      <xdr:row>28</xdr:row>
      <xdr:rowOff>123825</xdr:rowOff>
    </xdr:to>
    <xdr:sp macro="" textlink="">
      <xdr:nvSpPr>
        <xdr:cNvPr id="11445" name="AutoShape 1"/>
        <xdr:cNvSpPr>
          <a:spLocks noChangeArrowheads="1"/>
        </xdr:cNvSpPr>
      </xdr:nvSpPr>
      <xdr:spPr bwMode="auto">
        <a:xfrm>
          <a:off x="13601700" y="12077700"/>
          <a:ext cx="590550" cy="352425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676275</xdr:colOff>
      <xdr:row>27</xdr:row>
      <xdr:rowOff>123825</xdr:rowOff>
    </xdr:from>
    <xdr:to>
      <xdr:col>18</xdr:col>
      <xdr:colOff>266700</xdr:colOff>
      <xdr:row>28</xdr:row>
      <xdr:rowOff>123825</xdr:rowOff>
    </xdr:to>
    <xdr:sp macro="" textlink="">
      <xdr:nvSpPr>
        <xdr:cNvPr id="12634" name="AutoShape 1"/>
        <xdr:cNvSpPr>
          <a:spLocks noChangeArrowheads="1"/>
        </xdr:cNvSpPr>
      </xdr:nvSpPr>
      <xdr:spPr bwMode="auto">
        <a:xfrm>
          <a:off x="13601700" y="12039600"/>
          <a:ext cx="590550" cy="352425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22</xdr:col>
      <xdr:colOff>676275</xdr:colOff>
      <xdr:row>3</xdr:row>
      <xdr:rowOff>200025</xdr:rowOff>
    </xdr:from>
    <xdr:to>
      <xdr:col>23</xdr:col>
      <xdr:colOff>0</xdr:colOff>
      <xdr:row>4</xdr:row>
      <xdr:rowOff>200025</xdr:rowOff>
    </xdr:to>
    <xdr:sp macro="" textlink="">
      <xdr:nvSpPr>
        <xdr:cNvPr id="12298" name="Oval 10"/>
        <xdr:cNvSpPr>
          <a:spLocks noChangeArrowheads="1"/>
        </xdr:cNvSpPr>
      </xdr:nvSpPr>
      <xdr:spPr bwMode="auto">
        <a:xfrm>
          <a:off x="18135600" y="962025"/>
          <a:ext cx="285750" cy="30480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8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676275</xdr:colOff>
      <xdr:row>27</xdr:row>
      <xdr:rowOff>123825</xdr:rowOff>
    </xdr:from>
    <xdr:to>
      <xdr:col>18</xdr:col>
      <xdr:colOff>266700</xdr:colOff>
      <xdr:row>28</xdr:row>
      <xdr:rowOff>123825</xdr:rowOff>
    </xdr:to>
    <xdr:sp macro="" textlink="">
      <xdr:nvSpPr>
        <xdr:cNvPr id="13493" name="AutoShape 1"/>
        <xdr:cNvSpPr>
          <a:spLocks noChangeArrowheads="1"/>
        </xdr:cNvSpPr>
      </xdr:nvSpPr>
      <xdr:spPr bwMode="auto">
        <a:xfrm>
          <a:off x="13601700" y="12058650"/>
          <a:ext cx="590550" cy="352425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676275</xdr:colOff>
      <xdr:row>27</xdr:row>
      <xdr:rowOff>123825</xdr:rowOff>
    </xdr:from>
    <xdr:to>
      <xdr:col>18</xdr:col>
      <xdr:colOff>266700</xdr:colOff>
      <xdr:row>28</xdr:row>
      <xdr:rowOff>123825</xdr:rowOff>
    </xdr:to>
    <xdr:sp macro="" textlink="">
      <xdr:nvSpPr>
        <xdr:cNvPr id="14517" name="AutoShape 1"/>
        <xdr:cNvSpPr>
          <a:spLocks noChangeArrowheads="1"/>
        </xdr:cNvSpPr>
      </xdr:nvSpPr>
      <xdr:spPr bwMode="auto">
        <a:xfrm>
          <a:off x="13601700" y="12058650"/>
          <a:ext cx="590550" cy="352425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engi-fs1\&#29289;&#20214;\&#20013;&#22830;&#21512;&#21516;&#65303;\DB01227&#21512;&#21516;&#24193;&#33294;&#65303;&#21495;&#39208;&#22522;&#26412;&#35336;&#30011;&#31574;&#23450;\02&#65328;&#65331;&#65315;&#31639;&#20986;\&#21442;&#32771;&#25552;&#20379;&#65411;&#65438;&#65392;&#65408;\140805&#32173;&#25345;&#31649;&#29702;&#36027;&#35500;&#26126;&#36039;&#26009;\&#20316;&#26989;&#29992;&#12501;&#12449;&#12452;&#12523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js-fs2\401&#37117;&#12510;&#12493;\&#29289;&#20214;\&#23500;&#23665;&#30476;&#35686;&#23519;&#23398;&#26657;PFI-TA\&#32173;&#25345;&#31649;&#29702;&#65288;&#31712;&#22618;&#65289;\02&#32173;&#25345;&#31649;&#29702;&#36027;&#27010;&#31639;&#35531;&#27714;\030708_G7_&#23500;&#23665;KG&#9679;&#12304;&#35211;&#30452;&#12305;\&#20316;&#26989;&#29992;&#12501;&#12449;&#12452;&#12523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js-fs2\401&#37117;&#12510;&#12493;\&#20013;&#22830;&#21512;&#21516;&#65303;\DB01227&#21512;&#21516;&#24193;&#33294;&#65303;&#21495;&#39208;&#22522;&#26412;&#35336;&#30011;&#31574;&#23450;&#12288;&#12381;&#12398;&#65297;\02&#65328;&#65331;&#65315;&#31639;&#20986;\02&#20462;&#32341;&#36027;PSC\&#20316;&#26989;&#29992;&#12501;&#12449;&#12452;&#1252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開口部"/>
      <sheetName val="内部開口部"/>
      <sheetName val="外部開口部"/>
      <sheetName val="部屋別コスト 一覧表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開口部"/>
      <sheetName val="内部開口部"/>
      <sheetName val="外部開口部"/>
      <sheetName val="部屋別コスト 一覧表"/>
    </sheetNames>
    <sheetDataSet>
      <sheetData sheetId="0"/>
      <sheetData sheetId="1"/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開口部"/>
      <sheetName val="内部開口部"/>
      <sheetName val="外部開口部"/>
      <sheetName val="部屋別コスト 一覧表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5"/>
  </sheetPr>
  <dimension ref="A1:K40"/>
  <sheetViews>
    <sheetView view="pageBreakPreview" zoomScaleNormal="100" workbookViewId="0">
      <selection activeCell="C28" sqref="C28"/>
    </sheetView>
  </sheetViews>
  <sheetFormatPr defaultRowHeight="12.75"/>
  <cols>
    <col min="1" max="1" width="12.85546875" customWidth="1"/>
    <col min="2" max="2" width="13.85546875" customWidth="1"/>
    <col min="3" max="3" width="15.7109375" customWidth="1"/>
    <col min="4" max="4" width="14.85546875" customWidth="1"/>
    <col min="5" max="5" width="16.5703125" customWidth="1"/>
    <col min="6" max="6" width="16.28515625" customWidth="1"/>
    <col min="7" max="7" width="16.42578125" customWidth="1"/>
    <col min="8" max="8" width="15.140625" customWidth="1"/>
    <col min="9" max="9" width="17.140625" customWidth="1"/>
    <col min="10" max="10" width="17.7109375" customWidth="1"/>
  </cols>
  <sheetData>
    <row r="1" spans="1:11" s="412" customFormat="1" ht="15" thickBot="1">
      <c r="A1" s="411" t="s">
        <v>226</v>
      </c>
    </row>
    <row r="2" spans="1:11" s="412" customFormat="1" ht="15.75" thickBot="1">
      <c r="A2" s="400" t="s">
        <v>203</v>
      </c>
      <c r="B2" s="404" t="s">
        <v>33</v>
      </c>
      <c r="C2" s="403"/>
      <c r="K2" s="413"/>
    </row>
    <row r="3" spans="1:11" s="412" customFormat="1" ht="15" thickBot="1">
      <c r="A3" s="400" t="s">
        <v>227</v>
      </c>
      <c r="B3" s="404" t="s">
        <v>229</v>
      </c>
      <c r="K3" s="413"/>
    </row>
    <row r="4" spans="1:11" s="412" customFormat="1" ht="15">
      <c r="A4" s="414"/>
      <c r="B4" s="414"/>
      <c r="C4" s="414"/>
      <c r="K4" s="413"/>
    </row>
    <row r="5" spans="1:11">
      <c r="A5" s="394" t="s">
        <v>210</v>
      </c>
      <c r="B5" s="415" t="e">
        <f>#REF!*1000</f>
        <v>#REF!</v>
      </c>
      <c r="C5" s="416" t="s">
        <v>218</v>
      </c>
      <c r="D5" s="412"/>
      <c r="E5" s="413"/>
      <c r="F5" s="412"/>
      <c r="G5" s="412"/>
      <c r="K5" s="388"/>
    </row>
    <row r="6" spans="1:11" ht="15">
      <c r="A6" s="394" t="s">
        <v>211</v>
      </c>
      <c r="B6" s="415" t="e">
        <f>#REF!*1000</f>
        <v>#REF!</v>
      </c>
      <c r="C6" s="414"/>
      <c r="D6" s="412"/>
      <c r="E6" s="413"/>
      <c r="F6" s="412"/>
      <c r="G6" s="412"/>
      <c r="K6" s="388"/>
    </row>
    <row r="7" spans="1:11" ht="15">
      <c r="A7" s="394" t="s">
        <v>33</v>
      </c>
      <c r="B7" s="415" t="e">
        <f>SUM(B5:B6)</f>
        <v>#REF!</v>
      </c>
      <c r="C7" s="414"/>
      <c r="D7" s="412"/>
      <c r="E7" s="413"/>
      <c r="F7" s="412"/>
      <c r="G7" s="412"/>
      <c r="K7" s="388"/>
    </row>
    <row r="8" spans="1:11" ht="15">
      <c r="A8" s="398" t="s">
        <v>212</v>
      </c>
      <c r="B8" s="417"/>
      <c r="C8" s="414"/>
      <c r="D8" s="412"/>
      <c r="E8" s="413"/>
      <c r="F8" s="412"/>
      <c r="G8" s="412"/>
      <c r="K8" s="388"/>
    </row>
    <row r="9" spans="1:11" ht="15">
      <c r="A9" s="397" t="s">
        <v>206</v>
      </c>
      <c r="B9" s="415"/>
      <c r="C9" s="414"/>
      <c r="D9" s="412"/>
      <c r="E9" s="413"/>
      <c r="F9" s="412"/>
      <c r="G9" s="412"/>
      <c r="K9" s="388"/>
    </row>
    <row r="10" spans="1:11" ht="15">
      <c r="A10" s="395"/>
      <c r="B10" s="414"/>
      <c r="C10" s="414"/>
      <c r="D10" s="412"/>
      <c r="E10" s="413"/>
      <c r="F10" s="412"/>
      <c r="G10" s="412"/>
      <c r="K10" s="388"/>
    </row>
    <row r="11" spans="1:11">
      <c r="A11" s="394" t="s">
        <v>196</v>
      </c>
      <c r="B11" s="418">
        <v>0.05</v>
      </c>
      <c r="C11" s="412"/>
      <c r="D11" s="412"/>
      <c r="E11" s="412"/>
      <c r="F11" s="412"/>
      <c r="G11" s="412"/>
    </row>
    <row r="12" spans="1:11">
      <c r="A12" s="390" t="s">
        <v>208</v>
      </c>
      <c r="B12" s="694" t="s">
        <v>230</v>
      </c>
      <c r="C12" s="695"/>
      <c r="D12" s="696"/>
      <c r="E12" s="694" t="s">
        <v>209</v>
      </c>
      <c r="F12" s="695"/>
      <c r="G12" s="696"/>
    </row>
    <row r="13" spans="1:11">
      <c r="A13" s="390" t="s">
        <v>207</v>
      </c>
      <c r="B13" s="389" t="s">
        <v>213</v>
      </c>
      <c r="C13" s="389" t="s">
        <v>214</v>
      </c>
      <c r="D13" s="389" t="s">
        <v>219</v>
      </c>
      <c r="E13" s="389" t="s">
        <v>213</v>
      </c>
      <c r="F13" s="389" t="s">
        <v>214</v>
      </c>
      <c r="G13" s="389" t="s">
        <v>219</v>
      </c>
    </row>
    <row r="14" spans="1:11">
      <c r="A14" s="390" t="s">
        <v>202</v>
      </c>
      <c r="B14" s="389"/>
      <c r="C14" s="389"/>
      <c r="D14" s="389"/>
      <c r="E14" s="389"/>
      <c r="F14" s="389"/>
      <c r="G14" s="389"/>
    </row>
    <row r="15" spans="1:11" s="412" customFormat="1">
      <c r="A15" s="419">
        <v>10</v>
      </c>
      <c r="B15" s="415" t="e">
        <f>#REF!</f>
        <v>#REF!</v>
      </c>
      <c r="C15" s="415"/>
      <c r="D15" s="415"/>
      <c r="E15" s="415" t="e">
        <f>#REF!</f>
        <v>#REF!</v>
      </c>
      <c r="F15" s="415"/>
      <c r="G15" s="415"/>
    </row>
    <row r="16" spans="1:11" s="412" customFormat="1">
      <c r="A16" s="419">
        <v>15</v>
      </c>
      <c r="B16" s="415" t="e">
        <f>#REF!</f>
        <v>#REF!</v>
      </c>
      <c r="C16" s="415"/>
      <c r="D16" s="415"/>
      <c r="E16" s="415" t="e">
        <f>#REF!</f>
        <v>#REF!</v>
      </c>
      <c r="F16" s="415"/>
      <c r="G16" s="415"/>
    </row>
    <row r="17" spans="1:7" s="412" customFormat="1">
      <c r="A17" s="419">
        <v>20</v>
      </c>
      <c r="B17" s="415" t="e">
        <f>#REF!</f>
        <v>#REF!</v>
      </c>
      <c r="C17" s="415"/>
      <c r="D17" s="415"/>
      <c r="E17" s="415" t="e">
        <f>#REF!</f>
        <v>#REF!</v>
      </c>
      <c r="F17" s="415"/>
      <c r="G17" s="415"/>
    </row>
    <row r="18" spans="1:7" s="412" customFormat="1">
      <c r="A18" s="420"/>
      <c r="B18" s="421"/>
      <c r="C18" s="421"/>
      <c r="D18" s="421"/>
      <c r="E18" s="421"/>
      <c r="F18" s="421"/>
      <c r="G18" s="421"/>
    </row>
    <row r="19" spans="1:7" s="412" customFormat="1"/>
    <row r="20" spans="1:7">
      <c r="A20" s="394" t="s">
        <v>196</v>
      </c>
      <c r="B20" s="393">
        <v>0.1</v>
      </c>
      <c r="C20" s="412"/>
      <c r="D20" s="412"/>
      <c r="E20" s="412"/>
      <c r="F20" s="412"/>
      <c r="G20" s="412"/>
    </row>
    <row r="21" spans="1:7">
      <c r="A21" s="390" t="s">
        <v>208</v>
      </c>
      <c r="B21" s="694" t="s">
        <v>230</v>
      </c>
      <c r="C21" s="695"/>
      <c r="D21" s="696"/>
      <c r="E21" s="694" t="s">
        <v>209</v>
      </c>
      <c r="F21" s="695"/>
      <c r="G21" s="696"/>
    </row>
    <row r="22" spans="1:7">
      <c r="A22" s="390" t="s">
        <v>207</v>
      </c>
      <c r="B22" s="389" t="s">
        <v>213</v>
      </c>
      <c r="C22" s="389" t="s">
        <v>214</v>
      </c>
      <c r="D22" s="389" t="s">
        <v>219</v>
      </c>
      <c r="E22" s="389" t="s">
        <v>213</v>
      </c>
      <c r="F22" s="389" t="s">
        <v>214</v>
      </c>
      <c r="G22" s="389" t="s">
        <v>219</v>
      </c>
    </row>
    <row r="23" spans="1:7">
      <c r="A23" s="390" t="s">
        <v>202</v>
      </c>
      <c r="B23" s="389"/>
      <c r="C23" s="389"/>
      <c r="D23" s="389"/>
      <c r="E23" s="389"/>
      <c r="F23" s="389"/>
      <c r="G23" s="389"/>
    </row>
    <row r="24" spans="1:7" s="412" customFormat="1">
      <c r="A24" s="419">
        <v>10</v>
      </c>
      <c r="B24" s="415" t="e">
        <f>#REF!</f>
        <v>#REF!</v>
      </c>
      <c r="C24" s="415"/>
      <c r="D24" s="415"/>
      <c r="E24" s="415" t="e">
        <f>#REF!</f>
        <v>#REF!</v>
      </c>
      <c r="F24" s="415"/>
      <c r="G24" s="415"/>
    </row>
    <row r="25" spans="1:7" s="412" customFormat="1">
      <c r="A25" s="419">
        <v>15</v>
      </c>
      <c r="B25" s="415" t="e">
        <f>#REF!</f>
        <v>#REF!</v>
      </c>
      <c r="C25" s="415"/>
      <c r="D25" s="415"/>
      <c r="E25" s="415" t="e">
        <f>#REF!</f>
        <v>#REF!</v>
      </c>
      <c r="F25" s="415"/>
      <c r="G25" s="415"/>
    </row>
    <row r="26" spans="1:7" s="412" customFormat="1">
      <c r="A26" s="419">
        <v>20</v>
      </c>
      <c r="B26" s="415" t="e">
        <f>#REF!</f>
        <v>#REF!</v>
      </c>
      <c r="C26" s="415"/>
      <c r="D26" s="415"/>
      <c r="E26" s="415" t="e">
        <f>#REF!</f>
        <v>#REF!</v>
      </c>
      <c r="F26" s="415"/>
      <c r="G26" s="415"/>
    </row>
    <row r="27" spans="1:7" s="412" customFormat="1"/>
    <row r="28" spans="1:7" s="412" customFormat="1"/>
    <row r="29" spans="1:7">
      <c r="A29" s="394" t="s">
        <v>196</v>
      </c>
      <c r="B29" s="393">
        <v>0.15</v>
      </c>
      <c r="C29" s="412"/>
      <c r="D29" s="412"/>
      <c r="E29" s="412"/>
      <c r="F29" s="412"/>
      <c r="G29" s="412"/>
    </row>
    <row r="30" spans="1:7">
      <c r="A30" s="390" t="s">
        <v>208</v>
      </c>
      <c r="B30" s="694" t="s">
        <v>230</v>
      </c>
      <c r="C30" s="695"/>
      <c r="D30" s="696"/>
      <c r="E30" s="694" t="s">
        <v>209</v>
      </c>
      <c r="F30" s="695"/>
      <c r="G30" s="696"/>
    </row>
    <row r="31" spans="1:7">
      <c r="A31" s="390" t="s">
        <v>207</v>
      </c>
      <c r="B31" s="389" t="s">
        <v>213</v>
      </c>
      <c r="C31" s="389" t="s">
        <v>214</v>
      </c>
      <c r="D31" s="389" t="s">
        <v>219</v>
      </c>
      <c r="E31" s="389" t="s">
        <v>213</v>
      </c>
      <c r="F31" s="389" t="s">
        <v>214</v>
      </c>
      <c r="G31" s="389" t="s">
        <v>219</v>
      </c>
    </row>
    <row r="32" spans="1:7">
      <c r="A32" s="390" t="s">
        <v>202</v>
      </c>
      <c r="B32" s="389"/>
      <c r="C32" s="389"/>
      <c r="D32" s="389"/>
      <c r="E32" s="389"/>
      <c r="F32" s="389"/>
      <c r="G32" s="389"/>
    </row>
    <row r="33" spans="1:7" s="412" customFormat="1">
      <c r="A33" s="419">
        <v>10</v>
      </c>
      <c r="B33" s="415" t="e">
        <f>#REF!</f>
        <v>#REF!</v>
      </c>
      <c r="C33" s="415"/>
      <c r="D33" s="415"/>
      <c r="E33" s="415" t="e">
        <f>#REF!</f>
        <v>#REF!</v>
      </c>
      <c r="F33" s="415"/>
      <c r="G33" s="415"/>
    </row>
    <row r="34" spans="1:7" s="412" customFormat="1">
      <c r="A34" s="419">
        <v>15</v>
      </c>
      <c r="B34" s="415" t="e">
        <f>#REF!</f>
        <v>#REF!</v>
      </c>
      <c r="C34" s="415"/>
      <c r="D34" s="415"/>
      <c r="E34" s="415" t="e">
        <f>#REF!</f>
        <v>#REF!</v>
      </c>
      <c r="F34" s="415"/>
      <c r="G34" s="415"/>
    </row>
    <row r="35" spans="1:7" s="412" customFormat="1">
      <c r="A35" s="419">
        <v>20</v>
      </c>
      <c r="B35" s="415" t="e">
        <f>#REF!</f>
        <v>#REF!</v>
      </c>
      <c r="C35" s="415"/>
      <c r="D35" s="415"/>
      <c r="E35" s="415" t="e">
        <f>#REF!</f>
        <v>#REF!</v>
      </c>
      <c r="F35" s="415"/>
      <c r="G35" s="415"/>
    </row>
    <row r="36" spans="1:7" s="412" customFormat="1"/>
    <row r="37" spans="1:7" s="412" customFormat="1">
      <c r="A37" s="413" t="s">
        <v>220</v>
      </c>
    </row>
    <row r="38" spans="1:7" s="412" customFormat="1">
      <c r="A38" s="413" t="s">
        <v>213</v>
      </c>
      <c r="B38" s="413" t="s">
        <v>221</v>
      </c>
    </row>
    <row r="39" spans="1:7" s="412" customFormat="1">
      <c r="A39" s="413" t="s">
        <v>215</v>
      </c>
      <c r="B39" s="413" t="s">
        <v>224</v>
      </c>
    </row>
    <row r="40" spans="1:7" s="412" customFormat="1">
      <c r="A40" s="413" t="s">
        <v>219</v>
      </c>
      <c r="B40" s="413" t="s">
        <v>225</v>
      </c>
    </row>
  </sheetData>
  <mergeCells count="6">
    <mergeCell ref="B30:D30"/>
    <mergeCell ref="E30:G30"/>
    <mergeCell ref="B12:D12"/>
    <mergeCell ref="E12:G12"/>
    <mergeCell ref="B21:D21"/>
    <mergeCell ref="E21:G21"/>
  </mergeCells>
  <phoneticPr fontId="5"/>
  <pageMargins left="0.78700000000000003" right="0.78700000000000003" top="0.98399999999999999" bottom="0.98399999999999999" header="0.51200000000000001" footer="0.51200000000000001"/>
  <pageSetup paperSize="9" scale="70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70"/>
  <sheetViews>
    <sheetView topLeftCell="B1" zoomScale="75" zoomScaleNormal="75" workbookViewId="0">
      <pane xSplit="2" ySplit="6" topLeftCell="D19" activePane="bottomRight" state="frozen"/>
      <selection activeCell="C11" sqref="C11"/>
      <selection pane="topRight" activeCell="C11" sqref="C11"/>
      <selection pane="bottomLeft" activeCell="C11" sqref="C11"/>
      <selection pane="bottomRight" activeCell="C11" sqref="C11"/>
    </sheetView>
  </sheetViews>
  <sheetFormatPr defaultColWidth="10.28515625" defaultRowHeight="14.25" outlineLevelCol="1"/>
  <cols>
    <col min="1" max="1" width="10.28515625" style="1" customWidth="1"/>
    <col min="2" max="2" width="5.85546875" style="1" customWidth="1"/>
    <col min="3" max="3" width="23" style="1" customWidth="1"/>
    <col min="4" max="4" width="15.5703125" style="1" customWidth="1"/>
    <col min="5" max="5" width="16.140625" style="1" customWidth="1"/>
    <col min="6" max="6" width="14" style="1" customWidth="1"/>
    <col min="7" max="7" width="14.140625" style="1" customWidth="1"/>
    <col min="8" max="8" width="14.140625" style="1" hidden="1" customWidth="1"/>
    <col min="9" max="9" width="14.42578125" style="1" customWidth="1"/>
    <col min="10" max="10" width="14.42578125" style="1" hidden="1" customWidth="1"/>
    <col min="11" max="11" width="15.85546875" style="1" customWidth="1"/>
    <col min="12" max="12" width="14.42578125" style="1" customWidth="1"/>
    <col min="13" max="13" width="21.28515625" style="1" customWidth="1"/>
    <col min="14" max="14" width="14.42578125" style="1" hidden="1" customWidth="1"/>
    <col min="15" max="15" width="14.42578125" style="1" customWidth="1"/>
    <col min="16" max="16" width="14.42578125" style="1" hidden="1" customWidth="1"/>
    <col min="17" max="17" width="14.42578125" style="1" customWidth="1"/>
    <col min="18" max="19" width="15" style="1" customWidth="1"/>
    <col min="20" max="21" width="14.42578125" style="1" customWidth="1"/>
    <col min="22" max="22" width="9.140625" style="1" customWidth="1"/>
    <col min="23" max="24" width="14.42578125" style="1" customWidth="1"/>
    <col min="25" max="25" width="26.28515625" style="1" customWidth="1"/>
    <col min="26" max="30" width="14.42578125" style="1" customWidth="1"/>
    <col min="31" max="36" width="16" style="1" customWidth="1"/>
    <col min="37" max="37" width="14.42578125" style="1" customWidth="1"/>
    <col min="38" max="38" width="15.42578125" style="1" customWidth="1"/>
    <col min="39" max="39" width="29.28515625" style="1" customWidth="1"/>
    <col min="40" max="41" width="17.85546875" style="1" hidden="1" customWidth="1"/>
    <col min="42" max="42" width="17.140625" style="1" hidden="1" customWidth="1"/>
    <col min="43" max="43" width="17" style="1" hidden="1" customWidth="1" outlineLevel="1"/>
    <col min="44" max="45" width="17" style="1" hidden="1" customWidth="1"/>
    <col min="46" max="46" width="10.28515625" style="1" hidden="1" customWidth="1"/>
    <col min="47" max="47" width="16.140625" style="1" hidden="1" customWidth="1"/>
    <col min="48" max="48" width="18.140625" style="1" hidden="1" customWidth="1"/>
    <col min="49" max="50" width="19.140625" style="1" hidden="1" customWidth="1"/>
    <col min="51" max="52" width="16.140625" style="1" hidden="1" customWidth="1" outlineLevel="1"/>
    <col min="53" max="56" width="18.140625" style="1" hidden="1" customWidth="1" outlineLevel="1"/>
    <col min="57" max="57" width="15.28515625" style="2" hidden="1" customWidth="1"/>
    <col min="58" max="58" width="19.140625" style="1" hidden="1" customWidth="1"/>
    <col min="59" max="61" width="19.140625" style="1" hidden="1" customWidth="1" outlineLevel="1"/>
    <col min="62" max="62" width="43.28515625" style="1" hidden="1" customWidth="1"/>
    <col min="63" max="65" width="19.140625" style="1" hidden="1" customWidth="1"/>
    <col min="66" max="16384" width="10.28515625" style="1"/>
  </cols>
  <sheetData>
    <row r="2" spans="2:65">
      <c r="B2" s="767"/>
      <c r="C2" s="767"/>
      <c r="D2" s="767"/>
      <c r="E2" s="767"/>
      <c r="F2" s="767"/>
      <c r="G2" s="767"/>
      <c r="H2" s="767"/>
      <c r="I2" s="767"/>
      <c r="J2" s="767"/>
      <c r="K2" s="767"/>
      <c r="L2" s="767"/>
      <c r="M2" s="767"/>
      <c r="N2" s="767"/>
      <c r="O2" s="767"/>
      <c r="P2" s="767"/>
      <c r="Q2" s="767"/>
      <c r="R2" s="767"/>
      <c r="S2" s="767"/>
      <c r="T2" s="767"/>
      <c r="U2" s="767"/>
      <c r="V2" s="767"/>
      <c r="W2" s="767"/>
      <c r="X2" s="767"/>
      <c r="Y2" s="767"/>
      <c r="Z2" s="767"/>
      <c r="AA2" s="767"/>
      <c r="AB2" s="767"/>
      <c r="AC2" s="767"/>
      <c r="AD2" s="767"/>
      <c r="AE2" s="767"/>
      <c r="AF2" s="767"/>
      <c r="AG2" s="767"/>
      <c r="AH2" s="767"/>
      <c r="AI2" s="767"/>
      <c r="AJ2" s="767"/>
      <c r="AK2" s="767"/>
      <c r="AL2" s="767"/>
      <c r="BK2" s="3"/>
    </row>
    <row r="3" spans="2:65" ht="31.5" thickBot="1">
      <c r="B3" s="254" t="s">
        <v>109</v>
      </c>
      <c r="AA3" s="3"/>
      <c r="AB3" s="3"/>
      <c r="AC3" s="3"/>
      <c r="AK3" s="4"/>
      <c r="AL3" s="4"/>
      <c r="AN3" s="1" t="s">
        <v>3</v>
      </c>
    </row>
    <row r="4" spans="2:65" s="222" customFormat="1" ht="24" customHeight="1" thickBot="1">
      <c r="D4" s="768" t="s">
        <v>4</v>
      </c>
      <c r="E4" s="769"/>
      <c r="F4" s="769"/>
      <c r="G4" s="224"/>
      <c r="H4" s="224"/>
      <c r="I4" s="223" t="s">
        <v>0</v>
      </c>
      <c r="J4" s="224"/>
      <c r="K4" s="224"/>
      <c r="L4" s="224"/>
      <c r="M4" s="224"/>
      <c r="N4" s="224"/>
      <c r="O4" s="224"/>
      <c r="P4" s="224"/>
      <c r="Q4" s="224"/>
      <c r="R4" s="224"/>
      <c r="S4" s="224"/>
      <c r="T4" s="225"/>
      <c r="U4" s="231" t="s">
        <v>98</v>
      </c>
      <c r="V4" s="226"/>
      <c r="W4" s="227"/>
      <c r="X4" s="228" t="s">
        <v>99</v>
      </c>
      <c r="Y4" s="229" t="s">
        <v>114</v>
      </c>
      <c r="Z4" s="778" t="s">
        <v>100</v>
      </c>
      <c r="AA4" s="779"/>
      <c r="AB4" s="779"/>
      <c r="AC4" s="779"/>
      <c r="AD4" s="780"/>
      <c r="AE4" s="224" t="s">
        <v>101</v>
      </c>
      <c r="AF4" s="224"/>
      <c r="AG4" s="224"/>
      <c r="AH4" s="224"/>
      <c r="AI4" s="224"/>
      <c r="AJ4" s="224"/>
      <c r="AK4" s="232" t="s">
        <v>102</v>
      </c>
      <c r="AL4" s="225"/>
      <c r="AY4" s="222" t="s">
        <v>5</v>
      </c>
      <c r="BE4" s="230"/>
    </row>
    <row r="5" spans="2:65" s="2" customFormat="1" ht="57.75" customHeight="1" thickBot="1">
      <c r="B5" s="7"/>
      <c r="C5" s="6"/>
      <c r="D5" s="8" t="s">
        <v>153</v>
      </c>
      <c r="E5" s="9" t="s">
        <v>7</v>
      </c>
      <c r="F5" s="10" t="s">
        <v>154</v>
      </c>
      <c r="G5" s="11" t="s">
        <v>1</v>
      </c>
      <c r="H5" s="235"/>
      <c r="I5" s="12" t="s">
        <v>155</v>
      </c>
      <c r="J5" s="9" t="s">
        <v>10</v>
      </c>
      <c r="K5" s="13" t="s">
        <v>156</v>
      </c>
      <c r="L5" s="13" t="s">
        <v>157</v>
      </c>
      <c r="M5" s="13" t="s">
        <v>158</v>
      </c>
      <c r="N5" s="14" t="s">
        <v>1</v>
      </c>
      <c r="O5" s="14" t="s">
        <v>14</v>
      </c>
      <c r="P5" s="8" t="s">
        <v>15</v>
      </c>
      <c r="Q5" s="15" t="s">
        <v>16</v>
      </c>
      <c r="R5" s="16" t="s">
        <v>160</v>
      </c>
      <c r="S5" s="17" t="s">
        <v>161</v>
      </c>
      <c r="T5" s="11" t="e">
        <f>#REF!</f>
        <v>#REF!</v>
      </c>
      <c r="U5" s="11" t="e">
        <f>#REF!</f>
        <v>#REF!</v>
      </c>
      <c r="V5" s="18" t="e">
        <f>#REF!</f>
        <v>#REF!</v>
      </c>
      <c r="W5" s="11" t="e">
        <f>#REF!</f>
        <v>#REF!</v>
      </c>
      <c r="X5" s="19" t="e">
        <f>#REF!</f>
        <v>#REF!</v>
      </c>
      <c r="Y5" s="20" t="e">
        <f>#REF!</f>
        <v>#REF!</v>
      </c>
      <c r="Z5" s="12" t="e">
        <f>#REF!</f>
        <v>#REF!</v>
      </c>
      <c r="AA5" s="21" t="e">
        <f>#REF!</f>
        <v>#REF!</v>
      </c>
      <c r="AB5" s="21" t="e">
        <f>#REF!</f>
        <v>#REF!</v>
      </c>
      <c r="AC5" s="8" t="e">
        <f>#REF!</f>
        <v>#REF!</v>
      </c>
      <c r="AD5" s="22" t="e">
        <f>#REF!</f>
        <v>#REF!</v>
      </c>
      <c r="AE5" s="23" t="e">
        <f>#REF!</f>
        <v>#REF!</v>
      </c>
      <c r="AF5" s="14" t="e">
        <f>#REF!</f>
        <v>#REF!</v>
      </c>
      <c r="AG5" s="24" t="e">
        <f>#REF!</f>
        <v>#REF!</v>
      </c>
      <c r="AH5" s="25" t="e">
        <f>#REF!</f>
        <v>#REF!</v>
      </c>
      <c r="AI5" s="25" t="e">
        <f>#REF!</f>
        <v>#REF!</v>
      </c>
      <c r="AJ5" s="26" t="e">
        <f>#REF!</f>
        <v>#REF!</v>
      </c>
      <c r="AK5" s="27" t="e">
        <f>#REF!</f>
        <v>#REF!</v>
      </c>
      <c r="AL5" s="27" t="e">
        <f>#REF!</f>
        <v>#REF!</v>
      </c>
      <c r="AN5" s="8" t="s">
        <v>152</v>
      </c>
      <c r="AO5" s="8" t="s">
        <v>81</v>
      </c>
      <c r="AP5" s="9" t="s">
        <v>82</v>
      </c>
      <c r="AQ5" s="9" t="s">
        <v>83</v>
      </c>
      <c r="AR5" s="28" t="s">
        <v>33</v>
      </c>
      <c r="AS5" s="28" t="s">
        <v>34</v>
      </c>
      <c r="AU5" s="8" t="s">
        <v>159</v>
      </c>
      <c r="AV5" s="28"/>
      <c r="AW5" s="28" t="s">
        <v>33</v>
      </c>
      <c r="AX5" s="29"/>
      <c r="AY5" s="8" t="s">
        <v>37</v>
      </c>
      <c r="AZ5" s="9" t="s">
        <v>38</v>
      </c>
      <c r="BA5" s="9" t="s">
        <v>39</v>
      </c>
      <c r="BB5" s="5" t="s">
        <v>33</v>
      </c>
      <c r="BC5" s="30"/>
      <c r="BD5" s="30"/>
      <c r="BE5" s="8" t="s">
        <v>40</v>
      </c>
      <c r="BF5" s="8" t="s">
        <v>41</v>
      </c>
      <c r="BG5" s="8" t="s">
        <v>42</v>
      </c>
      <c r="BH5" s="31" t="s">
        <v>43</v>
      </c>
      <c r="BI5" s="31" t="s">
        <v>44</v>
      </c>
      <c r="BJ5" s="32"/>
      <c r="BK5" s="33" t="s">
        <v>45</v>
      </c>
      <c r="BL5" s="33" t="s">
        <v>46</v>
      </c>
      <c r="BM5" s="33" t="s">
        <v>47</v>
      </c>
    </row>
    <row r="6" spans="2:65" ht="15.75" customHeight="1" thickBot="1">
      <c r="B6" s="35"/>
      <c r="C6" s="36"/>
      <c r="D6" s="37"/>
      <c r="E6" s="38"/>
      <c r="F6" s="39"/>
      <c r="G6" s="40"/>
      <c r="H6" s="236"/>
      <c r="I6" s="41"/>
      <c r="J6" s="42"/>
      <c r="K6" s="42"/>
      <c r="L6" s="42"/>
      <c r="M6" s="42"/>
      <c r="N6" s="43"/>
      <c r="O6" s="43"/>
      <c r="P6" s="43"/>
      <c r="Q6" s="44"/>
      <c r="R6" s="45"/>
      <c r="S6" s="46"/>
      <c r="T6" s="47"/>
      <c r="U6" s="40"/>
      <c r="V6" s="48"/>
      <c r="W6" s="40"/>
      <c r="X6" s="49"/>
      <c r="Y6" s="50"/>
      <c r="Z6" s="41"/>
      <c r="AA6" s="51"/>
      <c r="AB6" s="51"/>
      <c r="AC6" s="43"/>
      <c r="AD6" s="52"/>
      <c r="AE6" s="53"/>
      <c r="AF6" s="54"/>
      <c r="AG6" s="55"/>
      <c r="AH6" s="56"/>
      <c r="AI6" s="56"/>
      <c r="AJ6" s="57"/>
      <c r="AK6" s="58"/>
      <c r="AL6" s="58"/>
      <c r="AN6" s="37"/>
      <c r="AO6" s="37"/>
      <c r="AP6" s="38"/>
      <c r="AQ6" s="38"/>
      <c r="AR6" s="38"/>
      <c r="AS6" s="38"/>
      <c r="AU6" s="37"/>
      <c r="AV6" s="38"/>
      <c r="AW6" s="38"/>
      <c r="AX6" s="39"/>
      <c r="AY6" s="59"/>
      <c r="AZ6" s="38"/>
      <c r="BA6" s="38"/>
      <c r="BB6" s="38"/>
      <c r="BC6" s="39"/>
      <c r="BD6" s="39"/>
      <c r="BE6" s="37"/>
      <c r="BF6" s="37"/>
      <c r="BG6" s="37"/>
      <c r="BH6" s="60"/>
      <c r="BI6" s="60"/>
      <c r="BJ6" s="60"/>
      <c r="BK6" s="37"/>
      <c r="BL6" s="37"/>
      <c r="BM6" s="37"/>
    </row>
    <row r="7" spans="2:65" ht="2.25" customHeight="1">
      <c r="B7" s="776" t="s">
        <v>48</v>
      </c>
      <c r="C7" s="77"/>
      <c r="D7" s="77"/>
      <c r="E7" s="36"/>
      <c r="F7" s="78"/>
      <c r="G7" s="79"/>
      <c r="H7" s="237"/>
      <c r="I7" s="80"/>
      <c r="J7" s="81"/>
      <c r="K7" s="81"/>
      <c r="L7" s="81"/>
      <c r="M7" s="81"/>
      <c r="N7" s="77">
        <f>SUM(I7:M7)/1000</f>
        <v>0</v>
      </c>
      <c r="O7" s="77"/>
      <c r="P7" s="77"/>
      <c r="Q7" s="82"/>
      <c r="R7" s="83"/>
      <c r="S7" s="84"/>
      <c r="T7" s="79"/>
      <c r="U7" s="79"/>
      <c r="V7" s="85"/>
      <c r="W7" s="79"/>
      <c r="X7" s="86"/>
      <c r="Y7" s="87"/>
      <c r="Z7" s="80"/>
      <c r="AA7" s="88"/>
      <c r="AB7" s="88"/>
      <c r="AC7" s="77"/>
      <c r="AD7" s="89"/>
      <c r="AE7" s="80"/>
      <c r="AF7" s="77"/>
      <c r="AG7" s="89"/>
      <c r="AH7" s="79"/>
      <c r="AI7" s="79"/>
      <c r="AJ7" s="90"/>
      <c r="AK7" s="91"/>
      <c r="AL7" s="91"/>
      <c r="AN7" s="77"/>
      <c r="AO7" s="77"/>
      <c r="AP7" s="36"/>
      <c r="AQ7" s="36"/>
      <c r="AR7" s="36"/>
      <c r="AS7" s="36"/>
      <c r="AU7" s="77"/>
      <c r="AV7" s="36"/>
      <c r="AW7" s="36"/>
      <c r="AX7" s="29"/>
      <c r="AY7" s="77"/>
      <c r="AZ7" s="36"/>
      <c r="BA7" s="36"/>
      <c r="BB7" s="36"/>
      <c r="BC7" s="29"/>
      <c r="BD7" s="29"/>
      <c r="BE7" s="92"/>
      <c r="BF7" s="77"/>
      <c r="BG7" s="77"/>
      <c r="BH7" s="93"/>
      <c r="BI7" s="93"/>
      <c r="BJ7" s="93"/>
      <c r="BK7" s="77"/>
      <c r="BL7" s="77"/>
      <c r="BM7" s="77"/>
    </row>
    <row r="8" spans="2:65" ht="39" customHeight="1">
      <c r="B8" s="777"/>
      <c r="C8" s="94" t="s">
        <v>49</v>
      </c>
      <c r="D8" s="94" t="e">
        <f>#REF!</f>
        <v>#REF!</v>
      </c>
      <c r="E8" s="95" t="e">
        <f>#REF!</f>
        <v>#REF!</v>
      </c>
      <c r="F8" s="96" t="e">
        <f>#REF!</f>
        <v>#REF!</v>
      </c>
      <c r="G8" s="97" t="e">
        <f>SUM(E8:F8)</f>
        <v>#REF!</v>
      </c>
      <c r="H8" s="238"/>
      <c r="I8" s="98" t="e">
        <f>#REF!</f>
        <v>#REF!</v>
      </c>
      <c r="J8" s="99" t="e">
        <f>#REF!</f>
        <v>#REF!</v>
      </c>
      <c r="K8" s="99" t="e">
        <f>#REF!</f>
        <v>#REF!</v>
      </c>
      <c r="L8" s="99" t="e">
        <f>#REF!</f>
        <v>#REF!</v>
      </c>
      <c r="M8" s="99" t="e">
        <f>#REF!</f>
        <v>#REF!</v>
      </c>
      <c r="N8" s="94" t="e">
        <f>#REF!</f>
        <v>#REF!</v>
      </c>
      <c r="O8" s="94" t="e">
        <f>#REF!</f>
        <v>#REF!</v>
      </c>
      <c r="P8" s="94" t="e">
        <f>#REF!</f>
        <v>#REF!</v>
      </c>
      <c r="Q8" s="100" t="e">
        <f>#REF!</f>
        <v>#REF!</v>
      </c>
      <c r="R8" s="101" t="e">
        <f>#REF!</f>
        <v>#REF!</v>
      </c>
      <c r="S8" s="102" t="e">
        <f>#REF!</f>
        <v>#REF!</v>
      </c>
      <c r="T8" s="97" t="e">
        <f>I8-J8+K8+L8+M8+Q8+R8+S8</f>
        <v>#REF!</v>
      </c>
      <c r="U8" s="97" t="e">
        <f>G8-T8</f>
        <v>#REF!</v>
      </c>
      <c r="V8" s="103" t="e">
        <f t="shared" ref="V8:V25" si="0">U8/G8</f>
        <v>#REF!</v>
      </c>
      <c r="W8" s="97" t="e">
        <f t="shared" ref="W8:W25" si="1">MAX((U8*0.4),0)</f>
        <v>#REF!</v>
      </c>
      <c r="X8" s="104" t="e">
        <f t="shared" ref="X8:X25" si="2">U8-W8</f>
        <v>#REF!</v>
      </c>
      <c r="Y8" s="105" t="e">
        <f t="shared" ref="Y8:Y25" si="3">SUM(X8,Q8)</f>
        <v>#REF!</v>
      </c>
      <c r="Z8" s="98" t="e">
        <f t="shared" ref="Z8:Z25" si="4">$Y8/5%</f>
        <v>#REF!</v>
      </c>
      <c r="AA8" s="106" t="e">
        <f>$Y8/6.66%</f>
        <v>#REF!</v>
      </c>
      <c r="AB8" s="106" t="e">
        <f>$Y8/10%</f>
        <v>#REF!</v>
      </c>
      <c r="AC8" s="94" t="e">
        <f t="shared" ref="AC8:AC25" si="5">$Y8/15%</f>
        <v>#REF!</v>
      </c>
      <c r="AD8" s="107" t="e">
        <f t="shared" ref="AD8:AD25" si="6">$Y8/20%</f>
        <v>#REF!</v>
      </c>
      <c r="AE8" s="98" t="e">
        <f>#REF!</f>
        <v>#REF!</v>
      </c>
      <c r="AF8" s="94" t="e">
        <f>#REF!</f>
        <v>#REF!</v>
      </c>
      <c r="AG8" s="107" t="e">
        <f>#REF!</f>
        <v>#REF!</v>
      </c>
      <c r="AH8" s="97" t="e">
        <f>#REF!</f>
        <v>#REF!</v>
      </c>
      <c r="AI8" s="97" t="e">
        <f>#REF!</f>
        <v>#REF!</v>
      </c>
      <c r="AJ8" s="108" t="e">
        <f t="shared" ref="AJ8:AJ25" si="7">SUM(AE8:AI8)</f>
        <v>#REF!</v>
      </c>
      <c r="AK8" s="109" t="e">
        <f t="shared" ref="AK8:AK25" si="8">IF((AA8-AJ8)&gt;0,"○","×")</f>
        <v>#REF!</v>
      </c>
      <c r="AL8" s="109" t="e">
        <f>IF((AB8-AJ8)&gt;0,"○","×")</f>
        <v>#REF!</v>
      </c>
      <c r="AN8" s="94">
        <v>109666</v>
      </c>
      <c r="AO8" s="94">
        <v>111112</v>
      </c>
      <c r="AP8" s="95">
        <v>115169</v>
      </c>
      <c r="AQ8" s="95">
        <v>100771</v>
      </c>
      <c r="AR8" s="95">
        <f>SUM(AN8:AP8)</f>
        <v>335947</v>
      </c>
      <c r="AS8" s="95">
        <f>AR8/3</f>
        <v>111982.33333333333</v>
      </c>
      <c r="AU8" s="94">
        <v>1759</v>
      </c>
      <c r="AV8" s="95"/>
      <c r="AW8" s="95">
        <f t="shared" ref="AW8:AW25" si="9">SUM(AU8:AV8)</f>
        <v>1759</v>
      </c>
      <c r="AX8" s="29"/>
      <c r="AY8" s="94">
        <v>277234</v>
      </c>
      <c r="AZ8" s="95">
        <v>35408</v>
      </c>
      <c r="BA8" s="95"/>
      <c r="BB8" s="95">
        <v>328875</v>
      </c>
      <c r="BC8" s="110">
        <f>AY8/BB8</f>
        <v>0.84297681489927789</v>
      </c>
      <c r="BD8" s="111" t="e">
        <f>AJ8*BC8*0.04</f>
        <v>#REF!</v>
      </c>
      <c r="BE8" s="112" t="s">
        <v>50</v>
      </c>
      <c r="BF8" s="94">
        <v>163</v>
      </c>
      <c r="BG8" s="94"/>
      <c r="BH8" s="113" t="e">
        <f t="shared" ref="BH8:BH25" si="10">I8/$BF8</f>
        <v>#REF!</v>
      </c>
      <c r="BI8" s="113" t="e">
        <f t="shared" ref="BI8:BI18" si="11">I8/$BG8</f>
        <v>#REF!</v>
      </c>
      <c r="BJ8" s="114" t="s">
        <v>51</v>
      </c>
      <c r="BK8" s="94" t="e">
        <f>K8/$BF$8</f>
        <v>#REF!</v>
      </c>
      <c r="BL8" s="94" t="e">
        <f>U8/$BF$8</f>
        <v>#REF!</v>
      </c>
      <c r="BM8" s="94" t="e">
        <f>Y8/$BF$8</f>
        <v>#REF!</v>
      </c>
    </row>
    <row r="9" spans="2:65" ht="39" customHeight="1">
      <c r="B9" s="773" t="s">
        <v>52</v>
      </c>
      <c r="C9" s="115" t="s">
        <v>53</v>
      </c>
      <c r="D9" s="115" t="e">
        <f>#REF!</f>
        <v>#REF!</v>
      </c>
      <c r="E9" s="116" t="e">
        <f>#REF!</f>
        <v>#REF!</v>
      </c>
      <c r="F9" s="117" t="e">
        <f>#REF!</f>
        <v>#REF!</v>
      </c>
      <c r="G9" s="118" t="e">
        <f>SUM(E9:F9)</f>
        <v>#REF!</v>
      </c>
      <c r="H9" s="239"/>
      <c r="I9" s="119" t="e">
        <f>#REF!</f>
        <v>#REF!</v>
      </c>
      <c r="J9" s="116" t="e">
        <f>#REF!</f>
        <v>#REF!</v>
      </c>
      <c r="K9" s="99" t="e">
        <f>#REF!</f>
        <v>#REF!</v>
      </c>
      <c r="L9" s="116" t="e">
        <f>#REF!</f>
        <v>#REF!</v>
      </c>
      <c r="M9" s="313" t="e">
        <f>#REF!</f>
        <v>#REF!</v>
      </c>
      <c r="N9" s="114" t="e">
        <f>#REF!</f>
        <v>#REF!</v>
      </c>
      <c r="O9" s="114" t="e">
        <f>#REF!</f>
        <v>#REF!</v>
      </c>
      <c r="P9" s="115" t="e">
        <f>#REF!</f>
        <v>#REF!</v>
      </c>
      <c r="Q9" s="120" t="e">
        <f>#REF!</f>
        <v>#REF!</v>
      </c>
      <c r="R9" s="121" t="e">
        <f>#REF!</f>
        <v>#REF!</v>
      </c>
      <c r="S9" s="122" t="e">
        <f>#REF!</f>
        <v>#REF!</v>
      </c>
      <c r="T9" s="97" t="e">
        <f>I9-J9+K9+L9+M9+Q9+R9+S9</f>
        <v>#REF!</v>
      </c>
      <c r="U9" s="118" t="e">
        <f>G9-T9</f>
        <v>#REF!</v>
      </c>
      <c r="V9" s="123" t="e">
        <f t="shared" si="0"/>
        <v>#REF!</v>
      </c>
      <c r="W9" s="118" t="e">
        <f t="shared" si="1"/>
        <v>#REF!</v>
      </c>
      <c r="X9" s="124" t="e">
        <f t="shared" si="2"/>
        <v>#REF!</v>
      </c>
      <c r="Y9" s="125" t="e">
        <f t="shared" si="3"/>
        <v>#REF!</v>
      </c>
      <c r="Z9" s="119" t="e">
        <f t="shared" si="4"/>
        <v>#REF!</v>
      </c>
      <c r="AA9" s="126" t="e">
        <f>$Y9/6.66%</f>
        <v>#REF!</v>
      </c>
      <c r="AB9" s="126" t="e">
        <f>$Y9/10%</f>
        <v>#REF!</v>
      </c>
      <c r="AC9" s="115" t="e">
        <f t="shared" si="5"/>
        <v>#REF!</v>
      </c>
      <c r="AD9" s="107" t="e">
        <f t="shared" si="6"/>
        <v>#REF!</v>
      </c>
      <c r="AE9" s="119" t="e">
        <f>#REF!</f>
        <v>#REF!</v>
      </c>
      <c r="AF9" s="115" t="e">
        <f>#REF!</f>
        <v>#REF!</v>
      </c>
      <c r="AG9" s="107" t="e">
        <f>#REF!</f>
        <v>#REF!</v>
      </c>
      <c r="AH9" s="118" t="e">
        <f>#REF!</f>
        <v>#REF!</v>
      </c>
      <c r="AI9" s="118" t="e">
        <f>#REF!</f>
        <v>#REF!</v>
      </c>
      <c r="AJ9" s="127" t="e">
        <f t="shared" si="7"/>
        <v>#REF!</v>
      </c>
      <c r="AK9" s="128" t="e">
        <f t="shared" si="8"/>
        <v>#REF!</v>
      </c>
      <c r="AL9" s="128" t="e">
        <f>IF((AB9-AJ9)&gt;0,"○","×")</f>
        <v>#REF!</v>
      </c>
      <c r="AN9" s="115">
        <v>32728</v>
      </c>
      <c r="AO9" s="115">
        <v>34046</v>
      </c>
      <c r="AP9" s="116">
        <v>34816</v>
      </c>
      <c r="AQ9" s="116">
        <v>35871</v>
      </c>
      <c r="AR9" s="116">
        <f>SUM(AN9:AP9)</f>
        <v>101590</v>
      </c>
      <c r="AS9" s="116">
        <f t="shared" ref="AS9:AS20" si="12">AR9/3</f>
        <v>33863.333333333336</v>
      </c>
      <c r="AU9" s="115">
        <v>6</v>
      </c>
      <c r="AV9" s="116"/>
      <c r="AW9" s="116">
        <f t="shared" si="9"/>
        <v>6</v>
      </c>
      <c r="AX9" s="29"/>
      <c r="AY9" s="115">
        <v>53762</v>
      </c>
      <c r="AZ9" s="116">
        <v>915</v>
      </c>
      <c r="BA9" s="116"/>
      <c r="BB9" s="116">
        <v>59310</v>
      </c>
      <c r="BC9" s="110">
        <f>AY9/BB9</f>
        <v>0.90645759568369588</v>
      </c>
      <c r="BD9" s="110"/>
      <c r="BE9" s="129" t="s">
        <v>50</v>
      </c>
      <c r="BF9" s="115">
        <v>100</v>
      </c>
      <c r="BG9" s="115"/>
      <c r="BH9" s="114" t="e">
        <f t="shared" si="10"/>
        <v>#REF!</v>
      </c>
      <c r="BI9" s="114" t="e">
        <f t="shared" si="11"/>
        <v>#REF!</v>
      </c>
      <c r="BJ9" s="114" t="s">
        <v>54</v>
      </c>
      <c r="BK9" s="115" t="e">
        <f>K9/$BF$8</f>
        <v>#REF!</v>
      </c>
      <c r="BL9" s="115" t="e">
        <f>U9/$BF$8</f>
        <v>#REF!</v>
      </c>
      <c r="BM9" s="115" t="e">
        <f>Y9/$BF$8</f>
        <v>#REF!</v>
      </c>
    </row>
    <row r="10" spans="2:65" ht="39" customHeight="1">
      <c r="B10" s="773"/>
      <c r="C10" s="130" t="s">
        <v>55</v>
      </c>
      <c r="D10" s="130" t="e">
        <f>#REF!</f>
        <v>#REF!</v>
      </c>
      <c r="E10" s="131" t="e">
        <f>#REF!</f>
        <v>#REF!</v>
      </c>
      <c r="F10" s="29" t="e">
        <f>#REF!</f>
        <v>#REF!</v>
      </c>
      <c r="G10" s="132" t="e">
        <f>SUM(E10:F10)</f>
        <v>#REF!</v>
      </c>
      <c r="H10" s="240"/>
      <c r="I10" s="133" t="e">
        <f>#REF!</f>
        <v>#REF!</v>
      </c>
      <c r="J10" s="131" t="e">
        <f>#REF!</f>
        <v>#REF!</v>
      </c>
      <c r="K10" s="99" t="e">
        <f>#REF!</f>
        <v>#REF!</v>
      </c>
      <c r="L10" s="131" t="e">
        <f>#REF!</f>
        <v>#REF!</v>
      </c>
      <c r="M10" s="131" t="e">
        <f>#REF!</f>
        <v>#REF!</v>
      </c>
      <c r="N10" s="130" t="e">
        <f>#REF!</f>
        <v>#REF!</v>
      </c>
      <c r="O10" s="130" t="e">
        <f>#REF!</f>
        <v>#REF!</v>
      </c>
      <c r="P10" s="130" t="e">
        <f>#REF!</f>
        <v>#REF!</v>
      </c>
      <c r="Q10" s="134" t="e">
        <f>#REF!</f>
        <v>#REF!</v>
      </c>
      <c r="R10" s="135" t="e">
        <f>#REF!</f>
        <v>#REF!</v>
      </c>
      <c r="S10" s="136" t="e">
        <f>#REF!</f>
        <v>#REF!</v>
      </c>
      <c r="T10" s="97" t="e">
        <f>I10-J10+K10+L10+M10+Q10+R10+S10</f>
        <v>#REF!</v>
      </c>
      <c r="U10" s="132" t="e">
        <f>G10-T10</f>
        <v>#REF!</v>
      </c>
      <c r="V10" s="137" t="e">
        <f t="shared" si="0"/>
        <v>#REF!</v>
      </c>
      <c r="W10" s="132" t="e">
        <f t="shared" si="1"/>
        <v>#REF!</v>
      </c>
      <c r="X10" s="138" t="e">
        <f t="shared" si="2"/>
        <v>#REF!</v>
      </c>
      <c r="Y10" s="139" t="e">
        <f t="shared" si="3"/>
        <v>#REF!</v>
      </c>
      <c r="Z10" s="133" t="e">
        <f t="shared" si="4"/>
        <v>#REF!</v>
      </c>
      <c r="AA10" s="140" t="e">
        <f>$Y10/6.66%</f>
        <v>#REF!</v>
      </c>
      <c r="AB10" s="140" t="e">
        <f>$Y10/10%</f>
        <v>#REF!</v>
      </c>
      <c r="AC10" s="130" t="e">
        <f t="shared" si="5"/>
        <v>#REF!</v>
      </c>
      <c r="AD10" s="141" t="e">
        <f t="shared" si="6"/>
        <v>#REF!</v>
      </c>
      <c r="AE10" s="133" t="e">
        <f>#REF!</f>
        <v>#REF!</v>
      </c>
      <c r="AF10" s="130" t="e">
        <f>#REF!</f>
        <v>#REF!</v>
      </c>
      <c r="AG10" s="141" t="e">
        <f>#REF!</f>
        <v>#REF!</v>
      </c>
      <c r="AH10" s="132" t="e">
        <f>#REF!</f>
        <v>#REF!</v>
      </c>
      <c r="AI10" s="132" t="e">
        <f>#REF!</f>
        <v>#REF!</v>
      </c>
      <c r="AJ10" s="142" t="e">
        <f t="shared" si="7"/>
        <v>#REF!</v>
      </c>
      <c r="AK10" s="143" t="e">
        <f t="shared" si="8"/>
        <v>#REF!</v>
      </c>
      <c r="AL10" s="143" t="e">
        <f>IF((AB10-AJ10)&gt;0,"○","×")</f>
        <v>#REF!</v>
      </c>
      <c r="AN10" s="130">
        <v>45978</v>
      </c>
      <c r="AO10" s="130">
        <v>52161</v>
      </c>
      <c r="AP10" s="131">
        <v>59330</v>
      </c>
      <c r="AQ10" s="131">
        <v>55191</v>
      </c>
      <c r="AR10" s="131">
        <f>SUM(AN10:AP10)</f>
        <v>157469</v>
      </c>
      <c r="AS10" s="131">
        <f t="shared" si="12"/>
        <v>52489.666666666664</v>
      </c>
      <c r="AU10" s="130">
        <v>568</v>
      </c>
      <c r="AV10" s="131"/>
      <c r="AW10" s="131">
        <f t="shared" si="9"/>
        <v>568</v>
      </c>
      <c r="AX10" s="29"/>
      <c r="AY10" s="130">
        <v>141693</v>
      </c>
      <c r="AZ10" s="131">
        <v>3718</v>
      </c>
      <c r="BA10" s="131"/>
      <c r="BB10" s="131">
        <v>155549</v>
      </c>
      <c r="BC10" s="110">
        <f>AY10/BB10</f>
        <v>0.91092196028261196</v>
      </c>
      <c r="BD10" s="110"/>
      <c r="BE10" s="144" t="s">
        <v>56</v>
      </c>
      <c r="BF10" s="130">
        <v>154</v>
      </c>
      <c r="BG10" s="130"/>
      <c r="BH10" s="145" t="e">
        <f t="shared" si="10"/>
        <v>#REF!</v>
      </c>
      <c r="BI10" s="145" t="e">
        <f t="shared" si="11"/>
        <v>#REF!</v>
      </c>
      <c r="BJ10" s="145"/>
      <c r="BK10" s="130" t="e">
        <f>K10/$BF$8</f>
        <v>#REF!</v>
      </c>
      <c r="BL10" s="130" t="e">
        <f>U10/$BF$8</f>
        <v>#REF!</v>
      </c>
      <c r="BM10" s="130" t="e">
        <f>Y10/$BF$8</f>
        <v>#REF!</v>
      </c>
    </row>
    <row r="11" spans="2:65" ht="39" customHeight="1" thickBot="1">
      <c r="B11" s="774"/>
      <c r="C11" s="146" t="s">
        <v>1</v>
      </c>
      <c r="D11" s="146" t="e">
        <f>SUM(D8:D10)</f>
        <v>#REF!</v>
      </c>
      <c r="E11" s="147" t="e">
        <f>SUM(E8:E10)</f>
        <v>#REF!</v>
      </c>
      <c r="F11" s="148" t="e">
        <f>SUM(F8:F10)</f>
        <v>#REF!</v>
      </c>
      <c r="G11" s="149" t="e">
        <f>SUM(G8:G10)</f>
        <v>#REF!</v>
      </c>
      <c r="H11" s="241" t="e">
        <f>(D11+F11)/1000</f>
        <v>#REF!</v>
      </c>
      <c r="I11" s="150" t="e">
        <f>SUM(I8:I10)</f>
        <v>#REF!</v>
      </c>
      <c r="J11" s="147" t="e">
        <f>SUM(J8:J10)</f>
        <v>#REF!</v>
      </c>
      <c r="K11" s="147" t="e">
        <f>SUM(K8:K10)</f>
        <v>#REF!</v>
      </c>
      <c r="L11" s="147" t="e">
        <f>SUM(L8:L10)</f>
        <v>#REF!</v>
      </c>
      <c r="M11" s="147" t="e">
        <f>SUM(M8:M10)</f>
        <v>#REF!</v>
      </c>
      <c r="N11" s="146" t="e">
        <f>SUM(I11:M11)/1000</f>
        <v>#REF!</v>
      </c>
      <c r="O11" s="146" t="e">
        <f t="shared" ref="O11:U11" si="13">SUM(O8:O10)</f>
        <v>#REF!</v>
      </c>
      <c r="P11" s="146" t="e">
        <f t="shared" si="13"/>
        <v>#REF!</v>
      </c>
      <c r="Q11" s="151" t="e">
        <f t="shared" si="13"/>
        <v>#REF!</v>
      </c>
      <c r="R11" s="152" t="e">
        <f t="shared" si="13"/>
        <v>#REF!</v>
      </c>
      <c r="S11" s="153" t="e">
        <f t="shared" si="13"/>
        <v>#REF!</v>
      </c>
      <c r="T11" s="149" t="e">
        <f t="shared" si="13"/>
        <v>#REF!</v>
      </c>
      <c r="U11" s="149" t="e">
        <f t="shared" si="13"/>
        <v>#REF!</v>
      </c>
      <c r="V11" s="154" t="e">
        <f t="shared" si="0"/>
        <v>#REF!</v>
      </c>
      <c r="W11" s="149" t="e">
        <f t="shared" si="1"/>
        <v>#REF!</v>
      </c>
      <c r="X11" s="155" t="e">
        <f t="shared" si="2"/>
        <v>#REF!</v>
      </c>
      <c r="Y11" s="156" t="e">
        <f t="shared" si="3"/>
        <v>#REF!</v>
      </c>
      <c r="Z11" s="150" t="e">
        <f t="shared" si="4"/>
        <v>#REF!</v>
      </c>
      <c r="AA11" s="157" t="e">
        <f t="shared" ref="AA11:AA25" si="14">$Y11/6.66%</f>
        <v>#REF!</v>
      </c>
      <c r="AB11" s="157" t="e">
        <f t="shared" ref="AB11:AB25" si="15">$Y11/10%</f>
        <v>#REF!</v>
      </c>
      <c r="AC11" s="146" t="e">
        <f t="shared" si="5"/>
        <v>#REF!</v>
      </c>
      <c r="AD11" s="158" t="e">
        <f t="shared" si="6"/>
        <v>#REF!</v>
      </c>
      <c r="AE11" s="150" t="e">
        <f>SUM(AE8:AE10)</f>
        <v>#REF!</v>
      </c>
      <c r="AF11" s="146" t="e">
        <f>SUM(AF8:AF10)</f>
        <v>#REF!</v>
      </c>
      <c r="AG11" s="158" t="e">
        <f>SUM(AG8:AG10)</f>
        <v>#REF!</v>
      </c>
      <c r="AH11" s="149" t="e">
        <f>SUM(AH8:AH10)</f>
        <v>#REF!</v>
      </c>
      <c r="AI11" s="149" t="e">
        <f>SUM(AI8:AI10)</f>
        <v>#REF!</v>
      </c>
      <c r="AJ11" s="159" t="e">
        <f t="shared" si="7"/>
        <v>#REF!</v>
      </c>
      <c r="AK11" s="160" t="e">
        <f t="shared" si="8"/>
        <v>#REF!</v>
      </c>
      <c r="AL11" s="160" t="e">
        <f>IF((AB11-AJ11)&gt;0,"○","×")</f>
        <v>#REF!</v>
      </c>
      <c r="AN11" s="146">
        <f t="shared" ref="AN11:AS11" si="16">SUM(AN8:AN10)</f>
        <v>188372</v>
      </c>
      <c r="AO11" s="146">
        <f t="shared" si="16"/>
        <v>197319</v>
      </c>
      <c r="AP11" s="147">
        <f t="shared" si="16"/>
        <v>209315</v>
      </c>
      <c r="AQ11" s="147">
        <f t="shared" si="16"/>
        <v>191833</v>
      </c>
      <c r="AR11" s="147">
        <f t="shared" si="16"/>
        <v>595006</v>
      </c>
      <c r="AS11" s="147">
        <f t="shared" si="16"/>
        <v>198335.33333333331</v>
      </c>
      <c r="AU11" s="146">
        <f>SUM(AU8:AU10)</f>
        <v>2333</v>
      </c>
      <c r="AV11" s="147">
        <f>SUM(AV8:AV10)</f>
        <v>0</v>
      </c>
      <c r="AW11" s="147">
        <f t="shared" si="9"/>
        <v>2333</v>
      </c>
      <c r="AX11" s="29"/>
      <c r="AY11" s="146"/>
      <c r="AZ11" s="147"/>
      <c r="BA11" s="147"/>
      <c r="BB11" s="147"/>
      <c r="BC11" s="110"/>
      <c r="BD11" s="110"/>
      <c r="BE11" s="161"/>
      <c r="BF11" s="146">
        <f>SUM(BF8:BF10)</f>
        <v>417</v>
      </c>
      <c r="BG11" s="146">
        <f>SUM(BG8:BG10)</f>
        <v>0</v>
      </c>
      <c r="BH11" s="162" t="e">
        <f t="shared" si="10"/>
        <v>#REF!</v>
      </c>
      <c r="BI11" s="162" t="e">
        <f t="shared" si="11"/>
        <v>#REF!</v>
      </c>
      <c r="BJ11" s="162"/>
      <c r="BK11" s="146" t="e">
        <f>SUM(BK8:BK10)</f>
        <v>#REF!</v>
      </c>
      <c r="BL11" s="146" t="e">
        <f>SUM(BL8:BL10)</f>
        <v>#REF!</v>
      </c>
      <c r="BM11" s="146" t="e">
        <f>SUM(BM8:BM10)</f>
        <v>#REF!</v>
      </c>
    </row>
    <row r="12" spans="2:65" ht="39" customHeight="1">
      <c r="B12" s="775" t="s">
        <v>2</v>
      </c>
      <c r="C12" s="77" t="s">
        <v>57</v>
      </c>
      <c r="D12" s="77" t="e">
        <f>#REF!</f>
        <v>#REF!</v>
      </c>
      <c r="E12" s="36" t="e">
        <f>#REF!</f>
        <v>#REF!</v>
      </c>
      <c r="F12" s="78"/>
      <c r="G12" s="79" t="e">
        <f>SUM(E12:F12)</f>
        <v>#REF!</v>
      </c>
      <c r="H12" s="237"/>
      <c r="I12" s="80" t="e">
        <f>#REF!</f>
        <v>#REF!</v>
      </c>
      <c r="J12" s="36" t="e">
        <f>#REF!</f>
        <v>#REF!</v>
      </c>
      <c r="K12" s="36" t="e">
        <f>#REF!</f>
        <v>#REF!</v>
      </c>
      <c r="L12" s="36" t="e">
        <f>#REF!</f>
        <v>#REF!</v>
      </c>
      <c r="M12" s="36" t="e">
        <f>#REF!</f>
        <v>#REF!</v>
      </c>
      <c r="N12" s="77" t="e">
        <f>#REF!</f>
        <v>#REF!</v>
      </c>
      <c r="O12" s="77" t="e">
        <f>#REF!</f>
        <v>#REF!</v>
      </c>
      <c r="P12" s="77" t="e">
        <f>#REF!</f>
        <v>#REF!</v>
      </c>
      <c r="Q12" s="82" t="e">
        <f>#REF!</f>
        <v>#REF!</v>
      </c>
      <c r="R12" s="83" t="e">
        <f>#REF!</f>
        <v>#REF!</v>
      </c>
      <c r="S12" s="84" t="e">
        <f>#REF!</f>
        <v>#REF!</v>
      </c>
      <c r="T12" s="97" t="e">
        <f>I12-J12+K12+L12+M12+Q12+R12+S12</f>
        <v>#REF!</v>
      </c>
      <c r="U12" s="79" t="e">
        <f>G12-T12</f>
        <v>#REF!</v>
      </c>
      <c r="V12" s="85" t="e">
        <f t="shared" si="0"/>
        <v>#REF!</v>
      </c>
      <c r="W12" s="79" t="e">
        <f t="shared" si="1"/>
        <v>#REF!</v>
      </c>
      <c r="X12" s="86" t="e">
        <f t="shared" si="2"/>
        <v>#REF!</v>
      </c>
      <c r="Y12" s="87" t="e">
        <f t="shared" si="3"/>
        <v>#REF!</v>
      </c>
      <c r="Z12" s="80" t="e">
        <f t="shared" si="4"/>
        <v>#REF!</v>
      </c>
      <c r="AA12" s="88" t="e">
        <f>$Y12/6.66%</f>
        <v>#REF!</v>
      </c>
      <c r="AB12" s="88" t="e">
        <f t="shared" si="15"/>
        <v>#REF!</v>
      </c>
      <c r="AC12" s="77" t="e">
        <f t="shared" si="5"/>
        <v>#REF!</v>
      </c>
      <c r="AD12" s="89" t="e">
        <f t="shared" si="6"/>
        <v>#REF!</v>
      </c>
      <c r="AE12" s="80" t="e">
        <f>#REF!</f>
        <v>#REF!</v>
      </c>
      <c r="AF12" s="77" t="e">
        <f>#REF!</f>
        <v>#REF!</v>
      </c>
      <c r="AG12" s="89" t="e">
        <f>#REF!</f>
        <v>#REF!</v>
      </c>
      <c r="AH12" s="79" t="e">
        <f>#REF!</f>
        <v>#REF!</v>
      </c>
      <c r="AI12" s="79" t="e">
        <f>#REF!</f>
        <v>#REF!</v>
      </c>
      <c r="AJ12" s="90" t="e">
        <f t="shared" si="7"/>
        <v>#REF!</v>
      </c>
      <c r="AK12" s="163" t="e">
        <f t="shared" si="8"/>
        <v>#REF!</v>
      </c>
      <c r="AL12" s="163" t="e">
        <f t="shared" ref="AL12:AL21" si="17">IF((AB12-AJ12)&gt;0,"○","×")</f>
        <v>#REF!</v>
      </c>
      <c r="AN12" s="77">
        <v>74248</v>
      </c>
      <c r="AO12" s="77">
        <v>78912</v>
      </c>
      <c r="AP12" s="36">
        <v>76148</v>
      </c>
      <c r="AQ12" s="36">
        <v>55490</v>
      </c>
      <c r="AR12" s="36">
        <f t="shared" ref="AR12:AR24" si="18">SUM(AN12:AP12)</f>
        <v>229308</v>
      </c>
      <c r="AS12" s="36">
        <f t="shared" si="12"/>
        <v>76436</v>
      </c>
      <c r="AU12" s="77">
        <v>816</v>
      </c>
      <c r="AV12" s="36"/>
      <c r="AW12" s="36">
        <f t="shared" si="9"/>
        <v>816</v>
      </c>
      <c r="AX12" s="29"/>
      <c r="AY12" s="77">
        <v>131413</v>
      </c>
      <c r="AZ12" s="36">
        <v>14348</v>
      </c>
      <c r="BA12" s="36"/>
      <c r="BB12" s="36">
        <v>155803</v>
      </c>
      <c r="BC12" s="110">
        <f>AY12/BB12</f>
        <v>0.84345615938075647</v>
      </c>
      <c r="BD12" s="110"/>
      <c r="BE12" s="92" t="s">
        <v>50</v>
      </c>
      <c r="BF12" s="77">
        <v>200</v>
      </c>
      <c r="BG12" s="77"/>
      <c r="BH12" s="93" t="e">
        <f t="shared" si="10"/>
        <v>#REF!</v>
      </c>
      <c r="BI12" s="93" t="e">
        <f t="shared" si="11"/>
        <v>#REF!</v>
      </c>
      <c r="BJ12" s="93"/>
      <c r="BK12" s="77" t="e">
        <f>K12/$BF$8</f>
        <v>#REF!</v>
      </c>
      <c r="BL12" s="77" t="e">
        <f>U12/$BF$8</f>
        <v>#REF!</v>
      </c>
      <c r="BM12" s="77" t="e">
        <f>Y12/$BF$8</f>
        <v>#REF!</v>
      </c>
    </row>
    <row r="13" spans="2:65" ht="39" customHeight="1">
      <c r="B13" s="773"/>
      <c r="C13" s="115" t="s">
        <v>58</v>
      </c>
      <c r="D13" s="115" t="e">
        <f>#REF!</f>
        <v>#REF!</v>
      </c>
      <c r="E13" s="116" t="e">
        <f>#REF!</f>
        <v>#REF!</v>
      </c>
      <c r="F13" s="117"/>
      <c r="G13" s="118" t="e">
        <f>SUM(E13:F13)</f>
        <v>#REF!</v>
      </c>
      <c r="H13" s="239"/>
      <c r="I13" s="119" t="e">
        <f>#REF!</f>
        <v>#REF!</v>
      </c>
      <c r="J13" s="116" t="e">
        <f>#REF!</f>
        <v>#REF!</v>
      </c>
      <c r="K13" s="116" t="e">
        <f>#REF!</f>
        <v>#REF!</v>
      </c>
      <c r="L13" s="116" t="e">
        <f>#REF!</f>
        <v>#REF!</v>
      </c>
      <c r="M13" s="116" t="e">
        <f>#REF!</f>
        <v>#REF!</v>
      </c>
      <c r="N13" s="115" t="e">
        <f>#REF!</f>
        <v>#REF!</v>
      </c>
      <c r="O13" s="115" t="e">
        <f>#REF!</f>
        <v>#REF!</v>
      </c>
      <c r="P13" s="115" t="e">
        <f>#REF!</f>
        <v>#REF!</v>
      </c>
      <c r="Q13" s="120" t="e">
        <f>#REF!</f>
        <v>#REF!</v>
      </c>
      <c r="R13" s="121" t="e">
        <f>#REF!</f>
        <v>#REF!</v>
      </c>
      <c r="S13" s="122" t="e">
        <f>#REF!</f>
        <v>#REF!</v>
      </c>
      <c r="T13" s="97" t="e">
        <f>I13-J13+K13+L13+M13+Q13+R13+S13</f>
        <v>#REF!</v>
      </c>
      <c r="U13" s="118" t="e">
        <f>G13-T13</f>
        <v>#REF!</v>
      </c>
      <c r="V13" s="123" t="e">
        <f t="shared" si="0"/>
        <v>#REF!</v>
      </c>
      <c r="W13" s="118" t="e">
        <f t="shared" si="1"/>
        <v>#REF!</v>
      </c>
      <c r="X13" s="124" t="e">
        <f t="shared" si="2"/>
        <v>#REF!</v>
      </c>
      <c r="Y13" s="125" t="e">
        <f t="shared" si="3"/>
        <v>#REF!</v>
      </c>
      <c r="Z13" s="119" t="e">
        <f t="shared" si="4"/>
        <v>#REF!</v>
      </c>
      <c r="AA13" s="126" t="e">
        <f>$Y13/6.66%</f>
        <v>#REF!</v>
      </c>
      <c r="AB13" s="126" t="e">
        <f t="shared" si="15"/>
        <v>#REF!</v>
      </c>
      <c r="AC13" s="115" t="e">
        <f t="shared" si="5"/>
        <v>#REF!</v>
      </c>
      <c r="AD13" s="164" t="e">
        <f t="shared" si="6"/>
        <v>#REF!</v>
      </c>
      <c r="AE13" s="119" t="e">
        <f>#REF!</f>
        <v>#REF!</v>
      </c>
      <c r="AF13" s="115" t="e">
        <f>#REF!</f>
        <v>#REF!</v>
      </c>
      <c r="AG13" s="164" t="e">
        <f>#REF!</f>
        <v>#REF!</v>
      </c>
      <c r="AH13" s="118" t="e">
        <f>#REF!</f>
        <v>#REF!</v>
      </c>
      <c r="AI13" s="118" t="e">
        <f>#REF!</f>
        <v>#REF!</v>
      </c>
      <c r="AJ13" s="127" t="e">
        <f t="shared" si="7"/>
        <v>#REF!</v>
      </c>
      <c r="AK13" s="128" t="e">
        <f t="shared" si="8"/>
        <v>#REF!</v>
      </c>
      <c r="AL13" s="128" t="e">
        <f t="shared" si="17"/>
        <v>#REF!</v>
      </c>
      <c r="AN13" s="115">
        <v>56781</v>
      </c>
      <c r="AO13" s="115">
        <v>69755</v>
      </c>
      <c r="AP13" s="116">
        <v>77349</v>
      </c>
      <c r="AQ13" s="116">
        <v>68716</v>
      </c>
      <c r="AR13" s="116">
        <f t="shared" si="18"/>
        <v>203885</v>
      </c>
      <c r="AS13" s="116">
        <f t="shared" si="12"/>
        <v>67961.666666666672</v>
      </c>
      <c r="AU13" s="115">
        <v>642</v>
      </c>
      <c r="AV13" s="116"/>
      <c r="AW13" s="116">
        <f t="shared" si="9"/>
        <v>642</v>
      </c>
      <c r="AX13" s="29"/>
      <c r="AY13" s="115">
        <v>29369</v>
      </c>
      <c r="AZ13" s="116">
        <v>8306</v>
      </c>
      <c r="BA13" s="116"/>
      <c r="BB13" s="116">
        <v>51296</v>
      </c>
      <c r="BC13" s="110">
        <f>AY13/BB13</f>
        <v>0.57253976918278227</v>
      </c>
      <c r="BD13" s="110"/>
      <c r="BE13" s="165" t="s">
        <v>59</v>
      </c>
      <c r="BF13" s="166">
        <v>66</v>
      </c>
      <c r="BG13" s="166"/>
      <c r="BH13" s="166" t="e">
        <f t="shared" si="10"/>
        <v>#REF!</v>
      </c>
      <c r="BI13" s="166" t="e">
        <f t="shared" si="11"/>
        <v>#REF!</v>
      </c>
      <c r="BJ13" s="166"/>
      <c r="BK13" s="115" t="e">
        <f>K13/$BF$8</f>
        <v>#REF!</v>
      </c>
      <c r="BL13" s="115" t="e">
        <f>U13/$BF$8</f>
        <v>#REF!</v>
      </c>
      <c r="BM13" s="115" t="e">
        <f>Y13/$BF$8</f>
        <v>#REF!</v>
      </c>
    </row>
    <row r="14" spans="2:65" ht="39" customHeight="1">
      <c r="B14" s="773"/>
      <c r="C14" s="115" t="s">
        <v>60</v>
      </c>
      <c r="D14" s="115" t="e">
        <f>#REF!</f>
        <v>#REF!</v>
      </c>
      <c r="E14" s="116" t="e">
        <f>#REF!</f>
        <v>#REF!</v>
      </c>
      <c r="F14" s="167"/>
      <c r="G14" s="118" t="e">
        <f>SUM(E14:F14)</f>
        <v>#REF!</v>
      </c>
      <c r="H14" s="239"/>
      <c r="I14" s="119" t="e">
        <f>#REF!</f>
        <v>#REF!</v>
      </c>
      <c r="J14" s="116" t="e">
        <f>#REF!</f>
        <v>#REF!</v>
      </c>
      <c r="K14" s="116" t="e">
        <f>#REF!</f>
        <v>#REF!</v>
      </c>
      <c r="L14" s="116" t="e">
        <f>#REF!</f>
        <v>#REF!</v>
      </c>
      <c r="M14" s="116" t="e">
        <f>#REF!</f>
        <v>#REF!</v>
      </c>
      <c r="N14" s="115" t="e">
        <f>#REF!</f>
        <v>#REF!</v>
      </c>
      <c r="O14" s="115" t="e">
        <f>#REF!</f>
        <v>#REF!</v>
      </c>
      <c r="P14" s="115" t="e">
        <f>#REF!</f>
        <v>#REF!</v>
      </c>
      <c r="Q14" s="120" t="e">
        <f>#REF!</f>
        <v>#REF!</v>
      </c>
      <c r="R14" s="121" t="e">
        <f>#REF!</f>
        <v>#REF!</v>
      </c>
      <c r="S14" s="122" t="e">
        <f>#REF!</f>
        <v>#REF!</v>
      </c>
      <c r="T14" s="97" t="e">
        <f>I14-J14+K14+L14+M14+Q14+R14+S14</f>
        <v>#REF!</v>
      </c>
      <c r="U14" s="118" t="e">
        <f>G14-T14</f>
        <v>#REF!</v>
      </c>
      <c r="V14" s="123" t="e">
        <f t="shared" si="0"/>
        <v>#REF!</v>
      </c>
      <c r="W14" s="118" t="e">
        <f t="shared" si="1"/>
        <v>#REF!</v>
      </c>
      <c r="X14" s="124" t="e">
        <f t="shared" si="2"/>
        <v>#REF!</v>
      </c>
      <c r="Y14" s="125" t="e">
        <f t="shared" si="3"/>
        <v>#REF!</v>
      </c>
      <c r="Z14" s="119" t="e">
        <f t="shared" si="4"/>
        <v>#REF!</v>
      </c>
      <c r="AA14" s="126" t="e">
        <f>$Y14/6.66%</f>
        <v>#REF!</v>
      </c>
      <c r="AB14" s="126" t="e">
        <f t="shared" si="15"/>
        <v>#REF!</v>
      </c>
      <c r="AC14" s="115" t="e">
        <f t="shared" si="5"/>
        <v>#REF!</v>
      </c>
      <c r="AD14" s="164" t="e">
        <f t="shared" si="6"/>
        <v>#REF!</v>
      </c>
      <c r="AE14" s="119" t="e">
        <f>#REF!</f>
        <v>#REF!</v>
      </c>
      <c r="AF14" s="115" t="e">
        <f>#REF!</f>
        <v>#REF!</v>
      </c>
      <c r="AG14" s="164" t="e">
        <f>#REF!</f>
        <v>#REF!</v>
      </c>
      <c r="AH14" s="118" t="e">
        <f>#REF!</f>
        <v>#REF!</v>
      </c>
      <c r="AI14" s="118" t="e">
        <f>#REF!</f>
        <v>#REF!</v>
      </c>
      <c r="AJ14" s="127" t="e">
        <f t="shared" si="7"/>
        <v>#REF!</v>
      </c>
      <c r="AK14" s="128" t="e">
        <f t="shared" si="8"/>
        <v>#REF!</v>
      </c>
      <c r="AL14" s="128" t="e">
        <f t="shared" si="17"/>
        <v>#REF!</v>
      </c>
      <c r="AN14" s="115">
        <v>30822</v>
      </c>
      <c r="AO14" s="115">
        <v>31484</v>
      </c>
      <c r="AP14" s="116">
        <v>31754</v>
      </c>
      <c r="AQ14" s="116">
        <v>26161</v>
      </c>
      <c r="AR14" s="116">
        <f t="shared" si="18"/>
        <v>94060</v>
      </c>
      <c r="AS14" s="116">
        <f t="shared" si="12"/>
        <v>31353.333333333332</v>
      </c>
      <c r="AU14" s="115">
        <v>608</v>
      </c>
      <c r="AV14" s="116"/>
      <c r="AW14" s="116">
        <f t="shared" si="9"/>
        <v>608</v>
      </c>
      <c r="AX14" s="29"/>
      <c r="AY14" s="115">
        <v>163186</v>
      </c>
      <c r="AZ14" s="116">
        <v>10550</v>
      </c>
      <c r="BA14" s="116"/>
      <c r="BB14" s="116">
        <v>211343</v>
      </c>
      <c r="BC14" s="110">
        <f>AY14/BB14</f>
        <v>0.77213818295377656</v>
      </c>
      <c r="BD14" s="110"/>
      <c r="BE14" s="129" t="s">
        <v>59</v>
      </c>
      <c r="BF14" s="115">
        <v>200</v>
      </c>
      <c r="BG14" s="115"/>
      <c r="BH14" s="114" t="e">
        <f t="shared" si="10"/>
        <v>#REF!</v>
      </c>
      <c r="BI14" s="114" t="e">
        <f t="shared" si="11"/>
        <v>#REF!</v>
      </c>
      <c r="BJ14" s="114"/>
      <c r="BK14" s="115" t="e">
        <f>K14/$BF$8</f>
        <v>#REF!</v>
      </c>
      <c r="BL14" s="115" t="e">
        <f>U14/$BF$8</f>
        <v>#REF!</v>
      </c>
      <c r="BM14" s="115" t="e">
        <f>Y14/$BF$8</f>
        <v>#REF!</v>
      </c>
    </row>
    <row r="15" spans="2:65" ht="39" customHeight="1">
      <c r="B15" s="773"/>
      <c r="C15" s="130" t="s">
        <v>84</v>
      </c>
      <c r="D15" s="130" t="e">
        <f>#REF!</f>
        <v>#REF!</v>
      </c>
      <c r="E15" s="131" t="e">
        <f>#REF!</f>
        <v>#REF!</v>
      </c>
      <c r="F15" s="29" t="e">
        <f>#REF!</f>
        <v>#REF!</v>
      </c>
      <c r="G15" s="132" t="e">
        <f>SUM(E15:F15)</f>
        <v>#REF!</v>
      </c>
      <c r="H15" s="240"/>
      <c r="I15" s="133" t="e">
        <f>#REF!</f>
        <v>#REF!</v>
      </c>
      <c r="J15" s="131" t="e">
        <f>#REF!</f>
        <v>#REF!</v>
      </c>
      <c r="K15" s="131" t="e">
        <f>#REF!</f>
        <v>#REF!</v>
      </c>
      <c r="L15" s="131" t="e">
        <f>#REF!</f>
        <v>#REF!</v>
      </c>
      <c r="M15" s="131" t="e">
        <f>#REF!</f>
        <v>#REF!</v>
      </c>
      <c r="N15" s="130" t="e">
        <f>#REF!</f>
        <v>#REF!</v>
      </c>
      <c r="O15" s="130" t="e">
        <f>#REF!</f>
        <v>#REF!</v>
      </c>
      <c r="P15" s="130" t="e">
        <f>#REF!</f>
        <v>#REF!</v>
      </c>
      <c r="Q15" s="134" t="e">
        <f>#REF!</f>
        <v>#REF!</v>
      </c>
      <c r="R15" s="135" t="e">
        <f>#REF!</f>
        <v>#REF!</v>
      </c>
      <c r="S15" s="136" t="e">
        <f>#REF!</f>
        <v>#REF!</v>
      </c>
      <c r="T15" s="97" t="e">
        <f>I15-J15+K15+L15+M15+Q15+R15+S15</f>
        <v>#REF!</v>
      </c>
      <c r="U15" s="132" t="e">
        <f>G15-T15</f>
        <v>#REF!</v>
      </c>
      <c r="V15" s="137" t="e">
        <f t="shared" si="0"/>
        <v>#REF!</v>
      </c>
      <c r="W15" s="132" t="e">
        <f t="shared" si="1"/>
        <v>#REF!</v>
      </c>
      <c r="X15" s="138" t="e">
        <f t="shared" si="2"/>
        <v>#REF!</v>
      </c>
      <c r="Y15" s="139" t="e">
        <f t="shared" si="3"/>
        <v>#REF!</v>
      </c>
      <c r="Z15" s="133" t="e">
        <f t="shared" si="4"/>
        <v>#REF!</v>
      </c>
      <c r="AA15" s="140" t="e">
        <f t="shared" si="14"/>
        <v>#REF!</v>
      </c>
      <c r="AB15" s="140" t="e">
        <f t="shared" si="15"/>
        <v>#REF!</v>
      </c>
      <c r="AC15" s="130" t="e">
        <f t="shared" si="5"/>
        <v>#REF!</v>
      </c>
      <c r="AD15" s="141" t="e">
        <f t="shared" si="6"/>
        <v>#REF!</v>
      </c>
      <c r="AE15" s="133" t="e">
        <f>#REF!</f>
        <v>#REF!</v>
      </c>
      <c r="AF15" s="130" t="e">
        <f>#REF!</f>
        <v>#REF!</v>
      </c>
      <c r="AG15" s="141" t="e">
        <f>#REF!</f>
        <v>#REF!</v>
      </c>
      <c r="AH15" s="132" t="e">
        <f>#REF!</f>
        <v>#REF!</v>
      </c>
      <c r="AI15" s="132" t="e">
        <f>#REF!</f>
        <v>#REF!</v>
      </c>
      <c r="AJ15" s="142" t="e">
        <f t="shared" si="7"/>
        <v>#REF!</v>
      </c>
      <c r="AK15" s="143" t="e">
        <f t="shared" si="8"/>
        <v>#REF!</v>
      </c>
      <c r="AL15" s="143" t="e">
        <f t="shared" si="17"/>
        <v>#REF!</v>
      </c>
      <c r="AN15" s="130">
        <v>55998</v>
      </c>
      <c r="AO15" s="130">
        <v>57061</v>
      </c>
      <c r="AP15" s="131">
        <v>57915</v>
      </c>
      <c r="AQ15" s="131">
        <v>51079</v>
      </c>
      <c r="AR15" s="131">
        <f t="shared" si="18"/>
        <v>170974</v>
      </c>
      <c r="AS15" s="131">
        <f t="shared" si="12"/>
        <v>56991.333333333336</v>
      </c>
      <c r="AU15" s="130">
        <v>1388</v>
      </c>
      <c r="AV15" s="131"/>
      <c r="AW15" s="131">
        <f t="shared" si="9"/>
        <v>1388</v>
      </c>
      <c r="AX15" s="29"/>
      <c r="AY15" s="130">
        <v>319301</v>
      </c>
      <c r="AZ15" s="131">
        <v>16557</v>
      </c>
      <c r="BA15" s="131"/>
      <c r="BB15" s="131">
        <v>361996</v>
      </c>
      <c r="BC15" s="110">
        <f>AY15/BB15</f>
        <v>0.88205670780892609</v>
      </c>
      <c r="BD15" s="110"/>
      <c r="BE15" s="144" t="s">
        <v>59</v>
      </c>
      <c r="BF15" s="130">
        <v>207</v>
      </c>
      <c r="BG15" s="130"/>
      <c r="BH15" s="145" t="e">
        <f t="shared" si="10"/>
        <v>#REF!</v>
      </c>
      <c r="BI15" s="145" t="e">
        <f t="shared" si="11"/>
        <v>#REF!</v>
      </c>
      <c r="BJ15" s="145"/>
      <c r="BK15" s="130" t="e">
        <f>K15/$BF$8</f>
        <v>#REF!</v>
      </c>
      <c r="BL15" s="130" t="e">
        <f>U15/$BF$8</f>
        <v>#REF!</v>
      </c>
      <c r="BM15" s="130" t="e">
        <f>Y15/$BF$8</f>
        <v>#REF!</v>
      </c>
    </row>
    <row r="16" spans="2:65" ht="39" customHeight="1" thickBot="1">
      <c r="B16" s="774"/>
      <c r="C16" s="146" t="s">
        <v>1</v>
      </c>
      <c r="D16" s="146" t="e">
        <f>SUM(D12:D15)</f>
        <v>#REF!</v>
      </c>
      <c r="E16" s="147" t="e">
        <f>SUM(E12:E15)</f>
        <v>#REF!</v>
      </c>
      <c r="F16" s="148" t="e">
        <f>SUM(F12:F15)</f>
        <v>#REF!</v>
      </c>
      <c r="G16" s="149" t="e">
        <f>SUM(G12:G15)</f>
        <v>#REF!</v>
      </c>
      <c r="H16" s="241" t="e">
        <f>(D16+F16)/1000</f>
        <v>#REF!</v>
      </c>
      <c r="I16" s="150" t="e">
        <f>SUM(I12:I15)</f>
        <v>#REF!</v>
      </c>
      <c r="J16" s="147" t="e">
        <f>SUM(J12:J15)</f>
        <v>#REF!</v>
      </c>
      <c r="K16" s="147" t="e">
        <f>SUM(K12:K15)</f>
        <v>#REF!</v>
      </c>
      <c r="L16" s="147" t="e">
        <f>SUM(L12:L15)</f>
        <v>#REF!</v>
      </c>
      <c r="M16" s="147" t="e">
        <f>SUM(M12:M15)</f>
        <v>#REF!</v>
      </c>
      <c r="N16" s="146" t="e">
        <f>SUM(I16:M16)/1000</f>
        <v>#REF!</v>
      </c>
      <c r="O16" s="146" t="e">
        <f t="shared" ref="O16:U16" si="19">SUM(O12:O15)</f>
        <v>#REF!</v>
      </c>
      <c r="P16" s="146" t="e">
        <f t="shared" si="19"/>
        <v>#REF!</v>
      </c>
      <c r="Q16" s="151" t="e">
        <f t="shared" si="19"/>
        <v>#REF!</v>
      </c>
      <c r="R16" s="152" t="e">
        <f t="shared" si="19"/>
        <v>#REF!</v>
      </c>
      <c r="S16" s="153" t="e">
        <f t="shared" si="19"/>
        <v>#REF!</v>
      </c>
      <c r="T16" s="149" t="e">
        <f t="shared" si="19"/>
        <v>#REF!</v>
      </c>
      <c r="U16" s="149" t="e">
        <f t="shared" si="19"/>
        <v>#REF!</v>
      </c>
      <c r="V16" s="154" t="e">
        <f t="shared" si="0"/>
        <v>#REF!</v>
      </c>
      <c r="W16" s="149" t="e">
        <f t="shared" si="1"/>
        <v>#REF!</v>
      </c>
      <c r="X16" s="155" t="e">
        <f t="shared" si="2"/>
        <v>#REF!</v>
      </c>
      <c r="Y16" s="156" t="e">
        <f t="shared" si="3"/>
        <v>#REF!</v>
      </c>
      <c r="Z16" s="150" t="e">
        <f t="shared" si="4"/>
        <v>#REF!</v>
      </c>
      <c r="AA16" s="157" t="e">
        <f t="shared" si="14"/>
        <v>#REF!</v>
      </c>
      <c r="AB16" s="157" t="e">
        <f t="shared" si="15"/>
        <v>#REF!</v>
      </c>
      <c r="AC16" s="146" t="e">
        <f t="shared" si="5"/>
        <v>#REF!</v>
      </c>
      <c r="AD16" s="158" t="e">
        <f t="shared" si="6"/>
        <v>#REF!</v>
      </c>
      <c r="AE16" s="150" t="e">
        <f>SUM(AE12:AE15)</f>
        <v>#REF!</v>
      </c>
      <c r="AF16" s="146" t="e">
        <f>SUM(AF12:AF15)</f>
        <v>#REF!</v>
      </c>
      <c r="AG16" s="158" t="e">
        <f>SUM(AG12:AG15)</f>
        <v>#REF!</v>
      </c>
      <c r="AH16" s="149" t="e">
        <f>SUM(AH12:AH15)</f>
        <v>#REF!</v>
      </c>
      <c r="AI16" s="149" t="e">
        <f>SUM(AI12:AI15)</f>
        <v>#REF!</v>
      </c>
      <c r="AJ16" s="159" t="e">
        <f t="shared" si="7"/>
        <v>#REF!</v>
      </c>
      <c r="AK16" s="160" t="e">
        <f t="shared" si="8"/>
        <v>#REF!</v>
      </c>
      <c r="AL16" s="160" t="e">
        <f t="shared" si="17"/>
        <v>#REF!</v>
      </c>
      <c r="AN16" s="146">
        <f t="shared" ref="AN16:AS16" si="20">SUM(AN12:AN15)</f>
        <v>217849</v>
      </c>
      <c r="AO16" s="146">
        <f t="shared" si="20"/>
        <v>237212</v>
      </c>
      <c r="AP16" s="147">
        <f t="shared" si="20"/>
        <v>243166</v>
      </c>
      <c r="AQ16" s="147">
        <f t="shared" si="20"/>
        <v>201446</v>
      </c>
      <c r="AR16" s="147">
        <f t="shared" si="20"/>
        <v>698227</v>
      </c>
      <c r="AS16" s="147">
        <f t="shared" si="20"/>
        <v>232742.33333333337</v>
      </c>
      <c r="AU16" s="146">
        <f>SUM(AU12:AU15)</f>
        <v>3454</v>
      </c>
      <c r="AV16" s="147">
        <f>SUM(AV12:AV15)</f>
        <v>0</v>
      </c>
      <c r="AW16" s="147">
        <f t="shared" si="9"/>
        <v>3454</v>
      </c>
      <c r="AX16" s="29"/>
      <c r="AY16" s="146"/>
      <c r="AZ16" s="147"/>
      <c r="BA16" s="147"/>
      <c r="BB16" s="147"/>
      <c r="BC16" s="110"/>
      <c r="BD16" s="110"/>
      <c r="BE16" s="161"/>
      <c r="BF16" s="146">
        <f>SUM(BF12:BF15)</f>
        <v>673</v>
      </c>
      <c r="BG16" s="146">
        <f>SUM(BG12:BG15)</f>
        <v>0</v>
      </c>
      <c r="BH16" s="162" t="e">
        <f t="shared" si="10"/>
        <v>#REF!</v>
      </c>
      <c r="BI16" s="162" t="e">
        <f t="shared" si="11"/>
        <v>#REF!</v>
      </c>
      <c r="BJ16" s="162"/>
      <c r="BK16" s="146" t="e">
        <f>SUM(BK12:BK15)</f>
        <v>#REF!</v>
      </c>
      <c r="BL16" s="146" t="e">
        <f>SUM(BL12:BL15)</f>
        <v>#REF!</v>
      </c>
      <c r="BM16" s="146" t="e">
        <f>SUM(BM12:BM15)</f>
        <v>#REF!</v>
      </c>
    </row>
    <row r="17" spans="2:65" ht="39" customHeight="1">
      <c r="B17" s="775" t="s">
        <v>61</v>
      </c>
      <c r="C17" s="130" t="s">
        <v>62</v>
      </c>
      <c r="D17" s="130" t="e">
        <f>#REF!</f>
        <v>#REF!</v>
      </c>
      <c r="E17" s="131" t="e">
        <f>#REF!</f>
        <v>#REF!</v>
      </c>
      <c r="F17" s="29" t="e">
        <f>#REF!</f>
        <v>#REF!</v>
      </c>
      <c r="G17" s="132" t="e">
        <f>SUM(E17:F17)</f>
        <v>#REF!</v>
      </c>
      <c r="H17" s="240"/>
      <c r="I17" s="133" t="e">
        <f>#REF!</f>
        <v>#REF!</v>
      </c>
      <c r="J17" s="131" t="e">
        <f>#REF!</f>
        <v>#REF!</v>
      </c>
      <c r="K17" s="131" t="e">
        <f>#REF!</f>
        <v>#REF!</v>
      </c>
      <c r="L17" s="131" t="e">
        <f>#REF!</f>
        <v>#REF!</v>
      </c>
      <c r="M17" s="131" t="e">
        <f>#REF!</f>
        <v>#REF!</v>
      </c>
      <c r="N17" s="130" t="e">
        <f>#REF!</f>
        <v>#REF!</v>
      </c>
      <c r="O17" s="130" t="e">
        <f>#REF!</f>
        <v>#REF!</v>
      </c>
      <c r="P17" t="e">
        <f>#REF!</f>
        <v>#REF!</v>
      </c>
      <c r="Q17" s="134" t="e">
        <f>#REF!</f>
        <v>#REF!</v>
      </c>
      <c r="R17" s="135" t="e">
        <f>#REF!</f>
        <v>#REF!</v>
      </c>
      <c r="S17" s="136" t="e">
        <f>#REF!</f>
        <v>#REF!</v>
      </c>
      <c r="T17" s="97" t="e">
        <f>I17-J17+K17+L17+M17+Q17+R17+S17</f>
        <v>#REF!</v>
      </c>
      <c r="U17" s="132" t="e">
        <f>G17-T17</f>
        <v>#REF!</v>
      </c>
      <c r="V17" s="137" t="e">
        <f t="shared" si="0"/>
        <v>#REF!</v>
      </c>
      <c r="W17" s="132" t="e">
        <f t="shared" si="1"/>
        <v>#REF!</v>
      </c>
      <c r="X17" s="138" t="e">
        <f t="shared" si="2"/>
        <v>#REF!</v>
      </c>
      <c r="Y17" s="139" t="e">
        <f t="shared" si="3"/>
        <v>#REF!</v>
      </c>
      <c r="Z17" s="133" t="e">
        <f t="shared" si="4"/>
        <v>#REF!</v>
      </c>
      <c r="AA17" s="140" t="e">
        <f t="shared" si="14"/>
        <v>#REF!</v>
      </c>
      <c r="AB17" s="140" t="e">
        <f t="shared" si="15"/>
        <v>#REF!</v>
      </c>
      <c r="AC17" s="130" t="e">
        <f t="shared" si="5"/>
        <v>#REF!</v>
      </c>
      <c r="AD17" s="141" t="e">
        <f t="shared" si="6"/>
        <v>#REF!</v>
      </c>
      <c r="AE17" s="133" t="e">
        <f>#REF!</f>
        <v>#REF!</v>
      </c>
      <c r="AF17" s="130" t="e">
        <f>#REF!</f>
        <v>#REF!</v>
      </c>
      <c r="AG17" s="141" t="e">
        <f>#REF!</f>
        <v>#REF!</v>
      </c>
      <c r="AH17" s="132" t="e">
        <f>#REF!</f>
        <v>#REF!</v>
      </c>
      <c r="AI17" s="132" t="e">
        <f>#REF!</f>
        <v>#REF!</v>
      </c>
      <c r="AJ17" s="142" t="e">
        <f t="shared" si="7"/>
        <v>#REF!</v>
      </c>
      <c r="AK17" s="143" t="e">
        <f t="shared" si="8"/>
        <v>#REF!</v>
      </c>
      <c r="AL17" s="143" t="e">
        <f t="shared" si="17"/>
        <v>#REF!</v>
      </c>
      <c r="AN17" s="130">
        <v>141525</v>
      </c>
      <c r="AO17" s="130">
        <v>150417</v>
      </c>
      <c r="AP17" s="131">
        <v>139259</v>
      </c>
      <c r="AQ17" s="131">
        <v>131690</v>
      </c>
      <c r="AR17" s="131">
        <f t="shared" si="18"/>
        <v>431201</v>
      </c>
      <c r="AS17" s="131">
        <f t="shared" si="12"/>
        <v>143733.66666666666</v>
      </c>
      <c r="AU17" s="130">
        <v>1328</v>
      </c>
      <c r="AV17" s="131"/>
      <c r="AW17" s="131">
        <f t="shared" si="9"/>
        <v>1328</v>
      </c>
      <c r="AX17" s="29"/>
      <c r="AY17" s="130">
        <v>173111</v>
      </c>
      <c r="AZ17" s="131">
        <v>0</v>
      </c>
      <c r="BA17" s="131"/>
      <c r="BB17" s="131">
        <v>205358</v>
      </c>
      <c r="BC17" s="110">
        <f>AY17/BB17</f>
        <v>0.84297178585689381</v>
      </c>
      <c r="BD17" s="110"/>
      <c r="BE17" s="144" t="s">
        <v>59</v>
      </c>
      <c r="BF17" s="130">
        <v>200</v>
      </c>
      <c r="BG17" s="130"/>
      <c r="BH17" s="168" t="e">
        <f t="shared" si="10"/>
        <v>#REF!</v>
      </c>
      <c r="BI17" s="168" t="e">
        <f t="shared" si="11"/>
        <v>#REF!</v>
      </c>
      <c r="BJ17" s="168"/>
      <c r="BK17" s="130" t="e">
        <f>K17/$BF$8</f>
        <v>#REF!</v>
      </c>
      <c r="BL17" s="130" t="e">
        <f>U17/$BF$8</f>
        <v>#REF!</v>
      </c>
      <c r="BM17" s="130" t="e">
        <f>Y17/$BF$8</f>
        <v>#REF!</v>
      </c>
    </row>
    <row r="18" spans="2:65" ht="39" customHeight="1">
      <c r="B18" s="773"/>
      <c r="C18" s="115" t="s">
        <v>63</v>
      </c>
      <c r="D18" s="115" t="e">
        <f>#REF!</f>
        <v>#REF!</v>
      </c>
      <c r="E18" s="116" t="e">
        <f>#REF!</f>
        <v>#REF!</v>
      </c>
      <c r="F18" s="117" t="e">
        <f>#REF!</f>
        <v>#REF!</v>
      </c>
      <c r="G18" s="118" t="e">
        <f>SUM(E18:F18)</f>
        <v>#REF!</v>
      </c>
      <c r="H18" s="239"/>
      <c r="I18" s="119" t="e">
        <f>#REF!</f>
        <v>#REF!</v>
      </c>
      <c r="J18" s="116" t="e">
        <f>#REF!</f>
        <v>#REF!</v>
      </c>
      <c r="K18" s="116" t="e">
        <f>#REF!</f>
        <v>#REF!</v>
      </c>
      <c r="L18" s="116" t="e">
        <f>#REF!</f>
        <v>#REF!</v>
      </c>
      <c r="M18" s="116" t="e">
        <f>#REF!</f>
        <v>#REF!</v>
      </c>
      <c r="N18" s="115" t="e">
        <f>#REF!</f>
        <v>#REF!</v>
      </c>
      <c r="O18" s="115" t="e">
        <f>#REF!</f>
        <v>#REF!</v>
      </c>
      <c r="P18" t="e">
        <f>#REF!</f>
        <v>#REF!</v>
      </c>
      <c r="Q18" s="120" t="e">
        <f>#REF!</f>
        <v>#REF!</v>
      </c>
      <c r="R18" s="121" t="e">
        <f>#REF!</f>
        <v>#REF!</v>
      </c>
      <c r="S18" s="122" t="e">
        <f>#REF!</f>
        <v>#REF!</v>
      </c>
      <c r="T18" s="97" t="e">
        <f>I18-J18+K18+L18+M18+Q18+R18+S18</f>
        <v>#REF!</v>
      </c>
      <c r="U18" s="118" t="e">
        <f>G18-T18</f>
        <v>#REF!</v>
      </c>
      <c r="V18" s="123" t="e">
        <f t="shared" si="0"/>
        <v>#REF!</v>
      </c>
      <c r="W18" s="118" t="e">
        <f t="shared" si="1"/>
        <v>#REF!</v>
      </c>
      <c r="X18" s="124" t="e">
        <f t="shared" si="2"/>
        <v>#REF!</v>
      </c>
      <c r="Y18" s="125" t="e">
        <f t="shared" si="3"/>
        <v>#REF!</v>
      </c>
      <c r="Z18" s="119" t="e">
        <f t="shared" si="4"/>
        <v>#REF!</v>
      </c>
      <c r="AA18" s="126" t="e">
        <f t="shared" si="14"/>
        <v>#REF!</v>
      </c>
      <c r="AB18" s="126" t="e">
        <f t="shared" si="15"/>
        <v>#REF!</v>
      </c>
      <c r="AC18" s="115" t="e">
        <f t="shared" si="5"/>
        <v>#REF!</v>
      </c>
      <c r="AD18" s="164" t="e">
        <f t="shared" si="6"/>
        <v>#REF!</v>
      </c>
      <c r="AE18" s="119" t="e">
        <f>#REF!</f>
        <v>#REF!</v>
      </c>
      <c r="AF18" s="115" t="e">
        <f>#REF!</f>
        <v>#REF!</v>
      </c>
      <c r="AG18" s="164" t="e">
        <f>#REF!</f>
        <v>#REF!</v>
      </c>
      <c r="AH18" s="118" t="e">
        <f>#REF!</f>
        <v>#REF!</v>
      </c>
      <c r="AI18" s="118" t="e">
        <f>#REF!</f>
        <v>#REF!</v>
      </c>
      <c r="AJ18" s="127" t="e">
        <f t="shared" si="7"/>
        <v>#REF!</v>
      </c>
      <c r="AK18" s="128" t="e">
        <f t="shared" si="8"/>
        <v>#REF!</v>
      </c>
      <c r="AL18" s="128" t="e">
        <f t="shared" si="17"/>
        <v>#REF!</v>
      </c>
      <c r="AN18" s="130">
        <v>33057</v>
      </c>
      <c r="AO18" s="115">
        <v>35896</v>
      </c>
      <c r="AP18" s="131">
        <v>40603</v>
      </c>
      <c r="AQ18" s="131">
        <v>44411</v>
      </c>
      <c r="AR18" s="131">
        <f t="shared" si="18"/>
        <v>109556</v>
      </c>
      <c r="AS18" s="131">
        <f t="shared" si="12"/>
        <v>36518.666666666664</v>
      </c>
      <c r="AU18" s="130">
        <v>962</v>
      </c>
      <c r="AV18" s="131"/>
      <c r="AW18" s="131">
        <f t="shared" si="9"/>
        <v>962</v>
      </c>
      <c r="AX18" s="29"/>
      <c r="AY18" s="130">
        <v>155367</v>
      </c>
      <c r="AZ18" s="131">
        <v>13490</v>
      </c>
      <c r="BA18" s="131"/>
      <c r="BB18" s="131">
        <v>177194</v>
      </c>
      <c r="BC18" s="110">
        <f>AY18/BB18</f>
        <v>0.87681862817025402</v>
      </c>
      <c r="BD18" s="110"/>
      <c r="BE18" s="144" t="s">
        <v>50</v>
      </c>
      <c r="BF18" s="130">
        <v>196</v>
      </c>
      <c r="BG18" s="130"/>
      <c r="BH18" s="114" t="e">
        <f t="shared" si="10"/>
        <v>#REF!</v>
      </c>
      <c r="BI18" s="114" t="e">
        <f t="shared" si="11"/>
        <v>#REF!</v>
      </c>
      <c r="BJ18" s="114"/>
      <c r="BK18" s="130" t="e">
        <f>K18/$BF$8</f>
        <v>#REF!</v>
      </c>
      <c r="BL18" s="130" t="e">
        <f>U18/$BF$8</f>
        <v>#REF!</v>
      </c>
      <c r="BM18" s="130" t="e">
        <f>Y18/$BF$8</f>
        <v>#REF!</v>
      </c>
    </row>
    <row r="19" spans="2:65" ht="39" customHeight="1">
      <c r="B19" s="773"/>
      <c r="C19" s="115" t="s">
        <v>64</v>
      </c>
      <c r="D19" s="115" t="e">
        <f>#REF!</f>
        <v>#REF!</v>
      </c>
      <c r="E19" s="116" t="e">
        <f>#REF!</f>
        <v>#REF!</v>
      </c>
      <c r="F19" s="117" t="e">
        <f>#REF!</f>
        <v>#REF!</v>
      </c>
      <c r="G19" s="118" t="e">
        <f>SUM(E19:F19)</f>
        <v>#REF!</v>
      </c>
      <c r="H19" s="239"/>
      <c r="I19" s="119" t="e">
        <f>#REF!</f>
        <v>#REF!</v>
      </c>
      <c r="J19" s="116" t="e">
        <f>#REF!</f>
        <v>#REF!</v>
      </c>
      <c r="K19" s="116" t="e">
        <f>#REF!</f>
        <v>#REF!</v>
      </c>
      <c r="L19" s="116" t="e">
        <f>#REF!</f>
        <v>#REF!</v>
      </c>
      <c r="M19" s="116" t="e">
        <f>#REF!</f>
        <v>#REF!</v>
      </c>
      <c r="N19" s="115" t="e">
        <f>#REF!</f>
        <v>#REF!</v>
      </c>
      <c r="O19" s="115" t="e">
        <f>#REF!</f>
        <v>#REF!</v>
      </c>
      <c r="P19" t="e">
        <f>#REF!</f>
        <v>#REF!</v>
      </c>
      <c r="Q19" s="120" t="e">
        <f>#REF!</f>
        <v>#REF!</v>
      </c>
      <c r="R19" s="121" t="e">
        <f>#REF!</f>
        <v>#REF!</v>
      </c>
      <c r="S19" s="122" t="e">
        <f>#REF!</f>
        <v>#REF!</v>
      </c>
      <c r="T19" s="97" t="e">
        <f>I19-J19+K19+L19+M19+Q19+R19+S19</f>
        <v>#REF!</v>
      </c>
      <c r="U19" s="118" t="e">
        <f>G19-T19</f>
        <v>#REF!</v>
      </c>
      <c r="V19" s="123" t="e">
        <f t="shared" si="0"/>
        <v>#REF!</v>
      </c>
      <c r="W19" s="118" t="e">
        <f t="shared" si="1"/>
        <v>#REF!</v>
      </c>
      <c r="X19" s="124" t="e">
        <f t="shared" si="2"/>
        <v>#REF!</v>
      </c>
      <c r="Y19" s="125" t="e">
        <f t="shared" si="3"/>
        <v>#REF!</v>
      </c>
      <c r="Z19" s="119" t="e">
        <f t="shared" si="4"/>
        <v>#REF!</v>
      </c>
      <c r="AA19" s="126" t="e">
        <f t="shared" si="14"/>
        <v>#REF!</v>
      </c>
      <c r="AB19" s="126" t="e">
        <f t="shared" si="15"/>
        <v>#REF!</v>
      </c>
      <c r="AC19" s="115" t="e">
        <f t="shared" si="5"/>
        <v>#REF!</v>
      </c>
      <c r="AD19" s="164" t="e">
        <f t="shared" si="6"/>
        <v>#REF!</v>
      </c>
      <c r="AE19" s="119" t="e">
        <f>#REF!</f>
        <v>#REF!</v>
      </c>
      <c r="AF19" s="115" t="e">
        <f>#REF!</f>
        <v>#REF!</v>
      </c>
      <c r="AG19" s="164" t="e">
        <f>#REF!</f>
        <v>#REF!</v>
      </c>
      <c r="AH19" s="118" t="e">
        <f>#REF!</f>
        <v>#REF!</v>
      </c>
      <c r="AI19" s="118" t="e">
        <f>#REF!</f>
        <v>#REF!</v>
      </c>
      <c r="AJ19" s="127" t="e">
        <f t="shared" si="7"/>
        <v>#REF!</v>
      </c>
      <c r="AK19" s="128" t="e">
        <f t="shared" si="8"/>
        <v>#REF!</v>
      </c>
      <c r="AL19" s="128" t="e">
        <f t="shared" si="17"/>
        <v>#REF!</v>
      </c>
      <c r="AN19" s="130">
        <v>47295</v>
      </c>
      <c r="AO19" s="115">
        <v>47813</v>
      </c>
      <c r="AP19" s="131">
        <v>39937</v>
      </c>
      <c r="AQ19" s="131">
        <v>38714</v>
      </c>
      <c r="AR19" s="131">
        <f t="shared" si="18"/>
        <v>135045</v>
      </c>
      <c r="AS19" s="131">
        <f t="shared" si="12"/>
        <v>45015</v>
      </c>
      <c r="AU19" s="130">
        <v>746</v>
      </c>
      <c r="AV19" s="131"/>
      <c r="AW19" s="131">
        <f t="shared" si="9"/>
        <v>746</v>
      </c>
      <c r="AX19" s="29"/>
      <c r="AY19" s="130">
        <v>133050</v>
      </c>
      <c r="AZ19" s="131">
        <v>10381</v>
      </c>
      <c r="BA19" s="131"/>
      <c r="BB19" s="131">
        <v>149214</v>
      </c>
      <c r="BC19" s="110">
        <f>AY19/BB19</f>
        <v>0.8916723631830793</v>
      </c>
      <c r="BD19" s="110"/>
      <c r="BE19" s="169" t="s">
        <v>50</v>
      </c>
      <c r="BF19" s="134">
        <v>203</v>
      </c>
      <c r="BG19" s="169"/>
      <c r="BH19" s="120" t="e">
        <f t="shared" si="10"/>
        <v>#REF!</v>
      </c>
      <c r="BI19" s="170" t="s">
        <v>85</v>
      </c>
      <c r="BJ19" s="120" t="s">
        <v>65</v>
      </c>
      <c r="BK19" s="130" t="e">
        <f>K19/$BF$8</f>
        <v>#REF!</v>
      </c>
      <c r="BL19" s="130" t="e">
        <f>U19/$BF$8</f>
        <v>#REF!</v>
      </c>
      <c r="BM19" s="130" t="e">
        <f>Y19/$BF$8</f>
        <v>#REF!</v>
      </c>
    </row>
    <row r="20" spans="2:65" ht="39" customHeight="1">
      <c r="B20" s="773"/>
      <c r="C20" s="171" t="s">
        <v>86</v>
      </c>
      <c r="D20" s="171" t="e">
        <f>#REF!</f>
        <v>#REF!</v>
      </c>
      <c r="E20" s="172" t="e">
        <f>#REF!</f>
        <v>#REF!</v>
      </c>
      <c r="F20" s="173" t="e">
        <f>#REF!</f>
        <v>#REF!</v>
      </c>
      <c r="G20" s="174" t="e">
        <f>SUM(E20:F20)</f>
        <v>#REF!</v>
      </c>
      <c r="H20" s="242"/>
      <c r="I20" s="175" t="e">
        <f>#REF!</f>
        <v>#REF!</v>
      </c>
      <c r="J20" s="172" t="e">
        <f>#REF!</f>
        <v>#REF!</v>
      </c>
      <c r="K20" s="172" t="e">
        <f>#REF!</f>
        <v>#REF!</v>
      </c>
      <c r="L20" s="172" t="e">
        <f>#REF!</f>
        <v>#REF!</v>
      </c>
      <c r="M20" s="172" t="e">
        <f>#REF!</f>
        <v>#REF!</v>
      </c>
      <c r="N20" s="171" t="e">
        <f>#REF!</f>
        <v>#REF!</v>
      </c>
      <c r="O20" s="171" t="e">
        <f>#REF!</f>
        <v>#REF!</v>
      </c>
      <c r="P20" t="e">
        <f>#REF!</f>
        <v>#REF!</v>
      </c>
      <c r="Q20" s="176" t="e">
        <f>#REF!</f>
        <v>#REF!</v>
      </c>
      <c r="R20" s="177" t="e">
        <f>#REF!</f>
        <v>#REF!</v>
      </c>
      <c r="S20" s="178" t="e">
        <f>#REF!</f>
        <v>#REF!</v>
      </c>
      <c r="T20" s="97" t="e">
        <f>I20-J20+K20+L20+M20+Q20+R20+S20</f>
        <v>#REF!</v>
      </c>
      <c r="U20" s="174" t="e">
        <f>G20-T20</f>
        <v>#REF!</v>
      </c>
      <c r="V20" s="179" t="e">
        <f t="shared" si="0"/>
        <v>#REF!</v>
      </c>
      <c r="W20" s="174" t="e">
        <f t="shared" si="1"/>
        <v>#REF!</v>
      </c>
      <c r="X20" s="180" t="e">
        <f t="shared" si="2"/>
        <v>#REF!</v>
      </c>
      <c r="Y20" s="181" t="e">
        <f t="shared" si="3"/>
        <v>#REF!</v>
      </c>
      <c r="Z20" s="175" t="e">
        <f t="shared" si="4"/>
        <v>#REF!</v>
      </c>
      <c r="AA20" s="182" t="e">
        <f t="shared" si="14"/>
        <v>#REF!</v>
      </c>
      <c r="AB20" s="182" t="e">
        <f t="shared" si="15"/>
        <v>#REF!</v>
      </c>
      <c r="AC20" s="171" t="e">
        <f t="shared" si="5"/>
        <v>#REF!</v>
      </c>
      <c r="AD20" s="183" t="e">
        <f t="shared" si="6"/>
        <v>#REF!</v>
      </c>
      <c r="AE20" s="175" t="e">
        <f>#REF!</f>
        <v>#REF!</v>
      </c>
      <c r="AF20" s="171" t="e">
        <f>#REF!</f>
        <v>#REF!</v>
      </c>
      <c r="AG20" s="183" t="e">
        <f>#REF!</f>
        <v>#REF!</v>
      </c>
      <c r="AH20" s="174" t="e">
        <f>#REF!</f>
        <v>#REF!</v>
      </c>
      <c r="AI20" s="174" t="e">
        <f>#REF!</f>
        <v>#REF!</v>
      </c>
      <c r="AJ20" s="184" t="e">
        <f t="shared" si="7"/>
        <v>#REF!</v>
      </c>
      <c r="AK20" s="185" t="e">
        <f t="shared" si="8"/>
        <v>#REF!</v>
      </c>
      <c r="AL20" s="185" t="e">
        <f t="shared" si="17"/>
        <v>#REF!</v>
      </c>
      <c r="AN20" s="130">
        <v>272317</v>
      </c>
      <c r="AO20" s="171">
        <v>248549</v>
      </c>
      <c r="AP20" s="131">
        <v>237777</v>
      </c>
      <c r="AQ20" s="131">
        <v>238534</v>
      </c>
      <c r="AR20" s="131">
        <f>SUM(AN20:AP20)</f>
        <v>758643</v>
      </c>
      <c r="AS20" s="131">
        <f t="shared" si="12"/>
        <v>252881</v>
      </c>
      <c r="AU20" s="130">
        <v>2023</v>
      </c>
      <c r="AV20" s="131"/>
      <c r="AW20" s="131">
        <f t="shared" si="9"/>
        <v>2023</v>
      </c>
      <c r="AX20" s="29"/>
      <c r="AY20" s="130">
        <v>294448</v>
      </c>
      <c r="AZ20" s="131">
        <v>13547</v>
      </c>
      <c r="BA20" s="131"/>
      <c r="BB20" s="131">
        <v>320354</v>
      </c>
      <c r="BC20" s="110">
        <f>AY20/BB20</f>
        <v>0.91913320888766803</v>
      </c>
      <c r="BD20" s="110"/>
      <c r="BE20" s="144" t="s">
        <v>50</v>
      </c>
      <c r="BF20" s="130">
        <v>200</v>
      </c>
      <c r="BG20" s="130"/>
      <c r="BH20" s="186" t="e">
        <f t="shared" si="10"/>
        <v>#REF!</v>
      </c>
      <c r="BI20" s="186" t="e">
        <f t="shared" ref="BI20:BI25" si="21">I20/$BG20</f>
        <v>#REF!</v>
      </c>
      <c r="BJ20" s="186"/>
      <c r="BK20" s="130" t="e">
        <f>K20/$BF$8</f>
        <v>#REF!</v>
      </c>
      <c r="BL20" s="130" t="e">
        <f>U20/$BF$8</f>
        <v>#REF!</v>
      </c>
      <c r="BM20" s="130" t="e">
        <f>Y20/$BF$8</f>
        <v>#REF!</v>
      </c>
    </row>
    <row r="21" spans="2:65" ht="39" customHeight="1" thickBot="1">
      <c r="B21" s="773"/>
      <c r="C21" s="146" t="s">
        <v>1</v>
      </c>
      <c r="D21" s="146" t="e">
        <f>SUM(D17:D20)</f>
        <v>#REF!</v>
      </c>
      <c r="E21" s="147" t="e">
        <f>SUM(E17:E20)</f>
        <v>#REF!</v>
      </c>
      <c r="F21" s="148" t="e">
        <f>SUM(F17:F20)</f>
        <v>#REF!</v>
      </c>
      <c r="G21" s="149" t="e">
        <f>SUM(G17:G20)</f>
        <v>#REF!</v>
      </c>
      <c r="H21" s="241" t="e">
        <f>(D21+F21)/1000</f>
        <v>#REF!</v>
      </c>
      <c r="I21" s="150" t="e">
        <f>SUM(I17:I20)</f>
        <v>#REF!</v>
      </c>
      <c r="J21" s="147" t="e">
        <f>SUM(J17:J20)</f>
        <v>#REF!</v>
      </c>
      <c r="K21" s="147" t="e">
        <f>SUM(K17:K20)</f>
        <v>#REF!</v>
      </c>
      <c r="L21" s="147" t="e">
        <f>SUM(L17:L20)</f>
        <v>#REF!</v>
      </c>
      <c r="M21" s="147" t="e">
        <f>SUM(M17:M20)</f>
        <v>#REF!</v>
      </c>
      <c r="N21" s="146" t="e">
        <f>SUM(I21:M21)/1000</f>
        <v>#REF!</v>
      </c>
      <c r="O21" s="146" t="e">
        <f>SUM(O17:O20)</f>
        <v>#REF!</v>
      </c>
      <c r="P21" s="146" t="e">
        <f t="shared" ref="P21:U21" si="22">SUM(P17:P20)</f>
        <v>#REF!</v>
      </c>
      <c r="Q21" s="151" t="e">
        <f t="shared" si="22"/>
        <v>#REF!</v>
      </c>
      <c r="R21" s="152" t="e">
        <f t="shared" si="22"/>
        <v>#REF!</v>
      </c>
      <c r="S21" s="153" t="e">
        <f t="shared" si="22"/>
        <v>#REF!</v>
      </c>
      <c r="T21" s="149" t="e">
        <f t="shared" si="22"/>
        <v>#REF!</v>
      </c>
      <c r="U21" s="149" t="e">
        <f t="shared" si="22"/>
        <v>#REF!</v>
      </c>
      <c r="V21" s="154" t="e">
        <f t="shared" si="0"/>
        <v>#REF!</v>
      </c>
      <c r="W21" s="149" t="e">
        <f t="shared" si="1"/>
        <v>#REF!</v>
      </c>
      <c r="X21" s="155" t="e">
        <f t="shared" si="2"/>
        <v>#REF!</v>
      </c>
      <c r="Y21" s="156" t="e">
        <f t="shared" si="3"/>
        <v>#REF!</v>
      </c>
      <c r="Z21" s="150" t="e">
        <f t="shared" si="4"/>
        <v>#REF!</v>
      </c>
      <c r="AA21" s="157" t="e">
        <f t="shared" si="14"/>
        <v>#REF!</v>
      </c>
      <c r="AB21" s="157" t="e">
        <f t="shared" si="15"/>
        <v>#REF!</v>
      </c>
      <c r="AC21" s="146" t="e">
        <f t="shared" si="5"/>
        <v>#REF!</v>
      </c>
      <c r="AD21" s="158" t="e">
        <f t="shared" si="6"/>
        <v>#REF!</v>
      </c>
      <c r="AE21" s="150" t="e">
        <f>SUM(AE17:AE20)</f>
        <v>#REF!</v>
      </c>
      <c r="AF21" s="146" t="e">
        <f>SUM(AF17:AF20)</f>
        <v>#REF!</v>
      </c>
      <c r="AG21" s="158" t="e">
        <f>SUM(AG17:AG20)</f>
        <v>#REF!</v>
      </c>
      <c r="AH21" s="149" t="e">
        <f>SUM(AH17:AH20)</f>
        <v>#REF!</v>
      </c>
      <c r="AI21" s="149" t="e">
        <f>SUM(AI17:AI20)</f>
        <v>#REF!</v>
      </c>
      <c r="AJ21" s="159" t="e">
        <f t="shared" si="7"/>
        <v>#REF!</v>
      </c>
      <c r="AK21" s="160" t="e">
        <f t="shared" si="8"/>
        <v>#REF!</v>
      </c>
      <c r="AL21" s="160" t="e">
        <f t="shared" si="17"/>
        <v>#REF!</v>
      </c>
      <c r="AN21" s="146">
        <f t="shared" ref="AN21:AS21" si="23">SUM(AN17:AN20)</f>
        <v>494194</v>
      </c>
      <c r="AO21" s="146">
        <f t="shared" si="23"/>
        <v>482675</v>
      </c>
      <c r="AP21" s="147">
        <f t="shared" si="23"/>
        <v>457576</v>
      </c>
      <c r="AQ21" s="147">
        <f t="shared" si="23"/>
        <v>453349</v>
      </c>
      <c r="AR21" s="147">
        <f t="shared" si="23"/>
        <v>1434445</v>
      </c>
      <c r="AS21" s="147">
        <f t="shared" si="23"/>
        <v>478148.33333333331</v>
      </c>
      <c r="AU21" s="146">
        <f>SUM(AU17:AU20)</f>
        <v>5059</v>
      </c>
      <c r="AV21" s="147">
        <v>0</v>
      </c>
      <c r="AW21" s="147">
        <f t="shared" si="9"/>
        <v>5059</v>
      </c>
      <c r="AX21" s="29"/>
      <c r="AY21" s="146"/>
      <c r="AZ21" s="147"/>
      <c r="BA21" s="147"/>
      <c r="BB21" s="147"/>
      <c r="BC21" s="110"/>
      <c r="BD21" s="110"/>
      <c r="BE21" s="161"/>
      <c r="BF21" s="146">
        <f>SUM(BF17:BF20)</f>
        <v>799</v>
      </c>
      <c r="BG21" s="146">
        <f>SUM(BG17:BG20)</f>
        <v>0</v>
      </c>
      <c r="BH21" s="162" t="e">
        <f t="shared" si="10"/>
        <v>#REF!</v>
      </c>
      <c r="BI21" s="162" t="e">
        <f t="shared" si="21"/>
        <v>#REF!</v>
      </c>
      <c r="BJ21" s="162"/>
      <c r="BK21" s="146" t="e">
        <f>SUM(BK17:BK20)</f>
        <v>#REF!</v>
      </c>
      <c r="BL21" s="146" t="e">
        <f>SUM(BL17:BL20)</f>
        <v>#REF!</v>
      </c>
      <c r="BM21" s="146" t="e">
        <f>SUM(BM17:BM20)</f>
        <v>#REF!</v>
      </c>
    </row>
    <row r="22" spans="2:65" ht="39" customHeight="1">
      <c r="B22" s="775" t="s">
        <v>66</v>
      </c>
      <c r="C22" s="187" t="s">
        <v>67</v>
      </c>
      <c r="D22" s="188" t="e">
        <f>#REF!</f>
        <v>#REF!</v>
      </c>
      <c r="E22" s="189" t="e">
        <f>#REF!</f>
        <v>#REF!</v>
      </c>
      <c r="F22" s="190" t="e">
        <f>#REF!</f>
        <v>#REF!</v>
      </c>
      <c r="G22" s="191" t="e">
        <f>SUM(E22:F22)</f>
        <v>#REF!</v>
      </c>
      <c r="H22" s="243"/>
      <c r="I22" s="192" t="e">
        <f>#REF!</f>
        <v>#REF!</v>
      </c>
      <c r="J22" s="189" t="e">
        <f>#REF!</f>
        <v>#REF!</v>
      </c>
      <c r="K22" s="99" t="e">
        <f>#REF!</f>
        <v>#REF!</v>
      </c>
      <c r="L22" s="189" t="e">
        <f>#REF!</f>
        <v>#REF!</v>
      </c>
      <c r="M22" s="189" t="e">
        <f>#REF!</f>
        <v>#REF!</v>
      </c>
      <c r="N22" s="188" t="e">
        <f>#REF!</f>
        <v>#REF!</v>
      </c>
      <c r="O22" s="188" t="e">
        <f>#REF!</f>
        <v>#REF!</v>
      </c>
      <c r="P22" s="188" t="e">
        <f>#REF!</f>
        <v>#REF!</v>
      </c>
      <c r="Q22" s="193" t="e">
        <f>#REF!</f>
        <v>#REF!</v>
      </c>
      <c r="R22" s="194" t="e">
        <f>#REF!</f>
        <v>#REF!</v>
      </c>
      <c r="S22" s="195" t="e">
        <f>#REF!</f>
        <v>#REF!</v>
      </c>
      <c r="T22" s="97" t="e">
        <f>I22-J22+K22+L22+M22+Q22+R22+S22</f>
        <v>#REF!</v>
      </c>
      <c r="U22" s="191" t="e">
        <f>G22-T22</f>
        <v>#REF!</v>
      </c>
      <c r="V22" s="196" t="e">
        <f t="shared" si="0"/>
        <v>#REF!</v>
      </c>
      <c r="W22" s="191" t="e">
        <f t="shared" si="1"/>
        <v>#REF!</v>
      </c>
      <c r="X22" s="197" t="e">
        <f t="shared" si="2"/>
        <v>#REF!</v>
      </c>
      <c r="Y22" s="198" t="e">
        <f t="shared" si="3"/>
        <v>#REF!</v>
      </c>
      <c r="Z22" s="192" t="e">
        <f t="shared" si="4"/>
        <v>#REF!</v>
      </c>
      <c r="AA22" s="199" t="e">
        <f t="shared" si="14"/>
        <v>#REF!</v>
      </c>
      <c r="AB22" s="199" t="e">
        <f t="shared" si="15"/>
        <v>#REF!</v>
      </c>
      <c r="AC22" s="188" t="e">
        <f t="shared" si="5"/>
        <v>#REF!</v>
      </c>
      <c r="AD22" s="200" t="e">
        <f t="shared" si="6"/>
        <v>#REF!</v>
      </c>
      <c r="AE22" s="192" t="e">
        <f>#REF!</f>
        <v>#REF!</v>
      </c>
      <c r="AF22" s="188" t="e">
        <f>#REF!</f>
        <v>#REF!</v>
      </c>
      <c r="AG22" s="200" t="e">
        <f>#REF!</f>
        <v>#REF!</v>
      </c>
      <c r="AH22" s="191" t="e">
        <f>#REF!</f>
        <v>#REF!</v>
      </c>
      <c r="AI22" s="191" t="e">
        <f>#REF!</f>
        <v>#REF!</v>
      </c>
      <c r="AJ22" s="201" t="e">
        <f t="shared" si="7"/>
        <v>#REF!</v>
      </c>
      <c r="AK22" s="202" t="e">
        <f t="shared" si="8"/>
        <v>#REF!</v>
      </c>
      <c r="AL22" s="202" t="e">
        <f t="shared" ref="AL22:AL27" si="24">IF((AB22-AJ22)&gt;0,"○","×")</f>
        <v>#REF!</v>
      </c>
      <c r="AN22" s="77">
        <v>123294</v>
      </c>
      <c r="AO22" s="188">
        <v>130471</v>
      </c>
      <c r="AP22" s="36">
        <v>131833</v>
      </c>
      <c r="AQ22" s="36">
        <v>127398</v>
      </c>
      <c r="AR22" s="36">
        <f t="shared" si="18"/>
        <v>385598</v>
      </c>
      <c r="AS22" s="36">
        <f>AR22/3</f>
        <v>128532.66666666667</v>
      </c>
      <c r="AU22" s="77">
        <v>895</v>
      </c>
      <c r="AV22" s="36"/>
      <c r="AW22" s="36">
        <f t="shared" si="9"/>
        <v>895</v>
      </c>
      <c r="AX22" s="29"/>
      <c r="AY22" s="77">
        <v>187410</v>
      </c>
      <c r="AZ22" s="36">
        <v>6835</v>
      </c>
      <c r="BA22" s="36"/>
      <c r="BB22" s="36">
        <v>209258</v>
      </c>
      <c r="BC22" s="110">
        <f>AY22/BB22</f>
        <v>0.8955930000286727</v>
      </c>
      <c r="BD22" s="110"/>
      <c r="BE22" s="92" t="s">
        <v>59</v>
      </c>
      <c r="BF22" s="77">
        <v>206</v>
      </c>
      <c r="BG22" s="130"/>
      <c r="BH22" s="113" t="e">
        <f t="shared" si="10"/>
        <v>#REF!</v>
      </c>
      <c r="BI22" s="113" t="e">
        <f t="shared" si="21"/>
        <v>#REF!</v>
      </c>
      <c r="BJ22" s="113"/>
      <c r="BK22" s="77" t="e">
        <f>K22/$BF$8</f>
        <v>#REF!</v>
      </c>
      <c r="BL22" s="77" t="e">
        <f>U22/$BF$8</f>
        <v>#REF!</v>
      </c>
      <c r="BM22" s="77" t="e">
        <f>Y22/$BF$8</f>
        <v>#REF!</v>
      </c>
    </row>
    <row r="23" spans="2:65" ht="39" customHeight="1">
      <c r="B23" s="773"/>
      <c r="C23" s="203" t="s">
        <v>68</v>
      </c>
      <c r="D23" s="115" t="e">
        <f>#REF!</f>
        <v>#REF!</v>
      </c>
      <c r="E23" s="116" t="e">
        <f>#REF!</f>
        <v>#REF!</v>
      </c>
      <c r="F23" s="167"/>
      <c r="G23" s="118" t="e">
        <f>SUM(E23:F23)</f>
        <v>#REF!</v>
      </c>
      <c r="H23" s="239"/>
      <c r="I23" s="119" t="e">
        <f>#REF!</f>
        <v>#REF!</v>
      </c>
      <c r="J23" s="116" t="e">
        <f>#REF!</f>
        <v>#REF!</v>
      </c>
      <c r="K23" s="99" t="e">
        <f>#REF!</f>
        <v>#REF!</v>
      </c>
      <c r="L23" s="116" t="e">
        <f>#REF!</f>
        <v>#REF!</v>
      </c>
      <c r="M23" s="116" t="e">
        <f>#REF!</f>
        <v>#REF!</v>
      </c>
      <c r="N23" s="115" t="e">
        <f>#REF!</f>
        <v>#REF!</v>
      </c>
      <c r="O23" s="115" t="e">
        <f>#REF!</f>
        <v>#REF!</v>
      </c>
      <c r="P23" s="115" t="e">
        <f>#REF!</f>
        <v>#REF!</v>
      </c>
      <c r="Q23" s="120" t="e">
        <f>#REF!</f>
        <v>#REF!</v>
      </c>
      <c r="R23" s="121" t="e">
        <f>#REF!</f>
        <v>#REF!</v>
      </c>
      <c r="S23" s="122" t="e">
        <f>#REF!</f>
        <v>#REF!</v>
      </c>
      <c r="T23" s="97" t="e">
        <f>I23-J23+K23+L23+M23+Q23+R23+S23</f>
        <v>#REF!</v>
      </c>
      <c r="U23" s="118" t="e">
        <f>G23-T23</f>
        <v>#REF!</v>
      </c>
      <c r="V23" s="123" t="e">
        <f t="shared" si="0"/>
        <v>#REF!</v>
      </c>
      <c r="W23" s="118" t="e">
        <f t="shared" si="1"/>
        <v>#REF!</v>
      </c>
      <c r="X23" s="124" t="e">
        <f t="shared" si="2"/>
        <v>#REF!</v>
      </c>
      <c r="Y23" s="125" t="e">
        <f t="shared" si="3"/>
        <v>#REF!</v>
      </c>
      <c r="Z23" s="119" t="e">
        <f t="shared" si="4"/>
        <v>#REF!</v>
      </c>
      <c r="AA23" s="126" t="e">
        <f t="shared" si="14"/>
        <v>#REF!</v>
      </c>
      <c r="AB23" s="126" t="e">
        <f t="shared" si="15"/>
        <v>#REF!</v>
      </c>
      <c r="AC23" s="115" t="e">
        <f t="shared" si="5"/>
        <v>#REF!</v>
      </c>
      <c r="AD23" s="164" t="e">
        <f t="shared" si="6"/>
        <v>#REF!</v>
      </c>
      <c r="AE23" s="119" t="e">
        <f>#REF!</f>
        <v>#REF!</v>
      </c>
      <c r="AF23" s="115" t="e">
        <f>#REF!</f>
        <v>#REF!</v>
      </c>
      <c r="AG23" s="164" t="e">
        <f>#REF!</f>
        <v>#REF!</v>
      </c>
      <c r="AH23" s="118" t="e">
        <f>#REF!</f>
        <v>#REF!</v>
      </c>
      <c r="AI23" s="118" t="e">
        <f>#REF!</f>
        <v>#REF!</v>
      </c>
      <c r="AJ23" s="127" t="e">
        <f t="shared" si="7"/>
        <v>#REF!</v>
      </c>
      <c r="AK23" s="128" t="e">
        <f t="shared" si="8"/>
        <v>#REF!</v>
      </c>
      <c r="AL23" s="128" t="e">
        <f t="shared" si="24"/>
        <v>#REF!</v>
      </c>
      <c r="AN23" s="130">
        <v>51685</v>
      </c>
      <c r="AO23" s="115">
        <v>47988</v>
      </c>
      <c r="AP23" s="131">
        <v>46814</v>
      </c>
      <c r="AQ23" s="131">
        <v>53998</v>
      </c>
      <c r="AR23" s="131">
        <f t="shared" si="18"/>
        <v>146487</v>
      </c>
      <c r="AS23" s="131">
        <f>AR23/3</f>
        <v>48829</v>
      </c>
      <c r="AU23" s="130">
        <v>900</v>
      </c>
      <c r="AV23" s="131"/>
      <c r="AW23" s="131">
        <f t="shared" si="9"/>
        <v>900</v>
      </c>
      <c r="AX23" s="29"/>
      <c r="AY23" s="130">
        <v>142010</v>
      </c>
      <c r="AZ23" s="131">
        <v>6955</v>
      </c>
      <c r="BA23" s="131"/>
      <c r="BB23" s="131">
        <v>155952</v>
      </c>
      <c r="BC23" s="110">
        <f>AY23/BB23</f>
        <v>0.91060069765055918</v>
      </c>
      <c r="BD23" s="110"/>
      <c r="BE23" s="144" t="s">
        <v>50</v>
      </c>
      <c r="BF23" s="130">
        <v>200</v>
      </c>
      <c r="BG23" s="130"/>
      <c r="BH23" s="114" t="e">
        <f t="shared" si="10"/>
        <v>#REF!</v>
      </c>
      <c r="BI23" s="114" t="e">
        <f t="shared" si="21"/>
        <v>#REF!</v>
      </c>
      <c r="BJ23" s="114" t="s">
        <v>51</v>
      </c>
      <c r="BK23" s="130" t="e">
        <f>K23/$BF$8</f>
        <v>#REF!</v>
      </c>
      <c r="BL23" s="130" t="e">
        <f>U23/$BF$8</f>
        <v>#REF!</v>
      </c>
      <c r="BM23" s="130" t="e">
        <f>Y23/$BF$8</f>
        <v>#REF!</v>
      </c>
    </row>
    <row r="24" spans="2:65" ht="39" customHeight="1">
      <c r="B24" s="773"/>
      <c r="C24" s="204" t="s">
        <v>87</v>
      </c>
      <c r="D24" s="171" t="e">
        <f>#REF!</f>
        <v>#REF!</v>
      </c>
      <c r="E24" s="172" t="e">
        <f>#REF!</f>
        <v>#REF!</v>
      </c>
      <c r="F24" s="173"/>
      <c r="G24" s="174" t="e">
        <f>SUM(E24:F24)</f>
        <v>#REF!</v>
      </c>
      <c r="H24" s="242"/>
      <c r="I24" s="175" t="e">
        <f>#REF!</f>
        <v>#REF!</v>
      </c>
      <c r="J24" s="172" t="e">
        <f>#REF!</f>
        <v>#REF!</v>
      </c>
      <c r="K24" s="99" t="e">
        <f>#REF!</f>
        <v>#REF!</v>
      </c>
      <c r="L24" s="172" t="e">
        <f>#REF!</f>
        <v>#REF!</v>
      </c>
      <c r="M24" s="172" t="e">
        <f>#REF!</f>
        <v>#REF!</v>
      </c>
      <c r="N24" s="171" t="e">
        <f>#REF!</f>
        <v>#REF!</v>
      </c>
      <c r="O24" s="171" t="e">
        <f>#REF!</f>
        <v>#REF!</v>
      </c>
      <c r="P24" s="171" t="e">
        <f>#REF!</f>
        <v>#REF!</v>
      </c>
      <c r="Q24" s="176" t="e">
        <f>#REF!</f>
        <v>#REF!</v>
      </c>
      <c r="R24" s="177" t="e">
        <f>#REF!</f>
        <v>#REF!</v>
      </c>
      <c r="S24" s="178" t="e">
        <f>#REF!</f>
        <v>#REF!</v>
      </c>
      <c r="T24" s="97" t="e">
        <f>I24-J24+K24+L24+M24+Q24+R24+S24</f>
        <v>#REF!</v>
      </c>
      <c r="U24" s="174" t="e">
        <f>G24-T24</f>
        <v>#REF!</v>
      </c>
      <c r="V24" s="179" t="e">
        <f t="shared" si="0"/>
        <v>#REF!</v>
      </c>
      <c r="W24" s="174" t="e">
        <f t="shared" si="1"/>
        <v>#REF!</v>
      </c>
      <c r="X24" s="180" t="e">
        <f t="shared" si="2"/>
        <v>#REF!</v>
      </c>
      <c r="Y24" s="181" t="e">
        <f t="shared" si="3"/>
        <v>#REF!</v>
      </c>
      <c r="Z24" s="175" t="e">
        <f t="shared" si="4"/>
        <v>#REF!</v>
      </c>
      <c r="AA24" s="182" t="e">
        <f t="shared" si="14"/>
        <v>#REF!</v>
      </c>
      <c r="AB24" s="182" t="e">
        <f t="shared" si="15"/>
        <v>#REF!</v>
      </c>
      <c r="AC24" s="171" t="e">
        <f t="shared" si="5"/>
        <v>#REF!</v>
      </c>
      <c r="AD24" s="183" t="e">
        <f t="shared" si="6"/>
        <v>#REF!</v>
      </c>
      <c r="AE24" s="175" t="e">
        <f>#REF!</f>
        <v>#REF!</v>
      </c>
      <c r="AF24" s="171" t="e">
        <f>#REF!</f>
        <v>#REF!</v>
      </c>
      <c r="AG24" s="183" t="e">
        <f>#REF!</f>
        <v>#REF!</v>
      </c>
      <c r="AH24" s="174" t="e">
        <f>#REF!</f>
        <v>#REF!</v>
      </c>
      <c r="AI24" s="174" t="e">
        <f>#REF!</f>
        <v>#REF!</v>
      </c>
      <c r="AJ24" s="184" t="e">
        <f t="shared" si="7"/>
        <v>#REF!</v>
      </c>
      <c r="AK24" s="185" t="e">
        <f t="shared" si="8"/>
        <v>#REF!</v>
      </c>
      <c r="AL24" s="185" t="e">
        <f t="shared" si="24"/>
        <v>#REF!</v>
      </c>
      <c r="AN24" s="130">
        <v>48822</v>
      </c>
      <c r="AO24" s="171">
        <v>55322</v>
      </c>
      <c r="AP24" s="131">
        <v>62576</v>
      </c>
      <c r="AQ24" s="131">
        <v>68006</v>
      </c>
      <c r="AR24" s="131">
        <f t="shared" si="18"/>
        <v>166720</v>
      </c>
      <c r="AS24" s="131">
        <f>AR24/3</f>
        <v>55573.333333333336</v>
      </c>
      <c r="AU24" s="130">
        <v>913</v>
      </c>
      <c r="AV24" s="131"/>
      <c r="AW24" s="131">
        <f t="shared" si="9"/>
        <v>913</v>
      </c>
      <c r="AX24" s="29"/>
      <c r="AY24" s="130">
        <v>150485</v>
      </c>
      <c r="AZ24" s="131">
        <v>10317</v>
      </c>
      <c r="BA24" s="131"/>
      <c r="BB24" s="131">
        <v>169286</v>
      </c>
      <c r="BC24" s="110">
        <f>AY24/BB24</f>
        <v>0.88893942795033254</v>
      </c>
      <c r="BD24" s="110"/>
      <c r="BE24" s="205" t="s">
        <v>50</v>
      </c>
      <c r="BF24" s="145">
        <v>200</v>
      </c>
      <c r="BG24" s="206"/>
      <c r="BH24" s="207" t="e">
        <f t="shared" si="10"/>
        <v>#REF!</v>
      </c>
      <c r="BI24" s="207" t="e">
        <f t="shared" si="21"/>
        <v>#REF!</v>
      </c>
      <c r="BJ24" s="207"/>
      <c r="BK24" s="130" t="e">
        <f>K24/$BF$8</f>
        <v>#REF!</v>
      </c>
      <c r="BL24" s="130" t="e">
        <f>U24/$BF$8</f>
        <v>#REF!</v>
      </c>
      <c r="BM24" s="130" t="e">
        <f>Y24/$BF$8</f>
        <v>#REF!</v>
      </c>
    </row>
    <row r="25" spans="2:65" ht="39" customHeight="1" thickBot="1">
      <c r="B25" s="774"/>
      <c r="C25" s="208" t="s">
        <v>1</v>
      </c>
      <c r="D25" s="146" t="e">
        <f>SUM(D22:D24)</f>
        <v>#REF!</v>
      </c>
      <c r="E25" s="147" t="e">
        <f>SUM(E22:E24)</f>
        <v>#REF!</v>
      </c>
      <c r="F25" s="148" t="e">
        <f>SUM(F22:F24)</f>
        <v>#REF!</v>
      </c>
      <c r="G25" s="149" t="e">
        <f>SUM(G22:G24)</f>
        <v>#REF!</v>
      </c>
      <c r="H25" s="241" t="e">
        <f>(D25+F25)/1000</f>
        <v>#REF!</v>
      </c>
      <c r="I25" s="150" t="e">
        <f>SUM(I22:I24)</f>
        <v>#REF!</v>
      </c>
      <c r="J25" s="147" t="e">
        <f>SUM(J22:J24)</f>
        <v>#REF!</v>
      </c>
      <c r="K25" s="147" t="e">
        <f>SUM(K22:K24)</f>
        <v>#REF!</v>
      </c>
      <c r="L25" s="147" t="e">
        <f>SUM(L22:L24)</f>
        <v>#REF!</v>
      </c>
      <c r="M25" s="147" t="e">
        <f>SUM(M22:M24)</f>
        <v>#REF!</v>
      </c>
      <c r="N25" s="146" t="e">
        <f>SUM(I25:M25)/1000</f>
        <v>#REF!</v>
      </c>
      <c r="O25" s="146" t="e">
        <f t="shared" ref="O25:U25" si="25">SUM(O22:O24)</f>
        <v>#REF!</v>
      </c>
      <c r="P25" s="146" t="e">
        <f t="shared" si="25"/>
        <v>#REF!</v>
      </c>
      <c r="Q25" s="151" t="e">
        <f t="shared" si="25"/>
        <v>#REF!</v>
      </c>
      <c r="R25" s="152" t="e">
        <f t="shared" si="25"/>
        <v>#REF!</v>
      </c>
      <c r="S25" s="153" t="e">
        <f t="shared" si="25"/>
        <v>#REF!</v>
      </c>
      <c r="T25" s="149" t="e">
        <f t="shared" si="25"/>
        <v>#REF!</v>
      </c>
      <c r="U25" s="149" t="e">
        <f t="shared" si="25"/>
        <v>#REF!</v>
      </c>
      <c r="V25" s="154" t="e">
        <f t="shared" si="0"/>
        <v>#REF!</v>
      </c>
      <c r="W25" s="149" t="e">
        <f t="shared" si="1"/>
        <v>#REF!</v>
      </c>
      <c r="X25" s="155" t="e">
        <f t="shared" si="2"/>
        <v>#REF!</v>
      </c>
      <c r="Y25" s="156" t="e">
        <f t="shared" si="3"/>
        <v>#REF!</v>
      </c>
      <c r="Z25" s="150" t="e">
        <f t="shared" si="4"/>
        <v>#REF!</v>
      </c>
      <c r="AA25" s="157" t="e">
        <f t="shared" si="14"/>
        <v>#REF!</v>
      </c>
      <c r="AB25" s="157" t="e">
        <f t="shared" si="15"/>
        <v>#REF!</v>
      </c>
      <c r="AC25" s="146" t="e">
        <f t="shared" si="5"/>
        <v>#REF!</v>
      </c>
      <c r="AD25" s="158" t="e">
        <f t="shared" si="6"/>
        <v>#REF!</v>
      </c>
      <c r="AE25" s="150" t="e">
        <f>SUM(AE22:AE24)</f>
        <v>#REF!</v>
      </c>
      <c r="AF25" s="146" t="e">
        <f>SUM(AF22:AF24)</f>
        <v>#REF!</v>
      </c>
      <c r="AG25" s="158" t="e">
        <f>SUM(AG22:AG24)</f>
        <v>#REF!</v>
      </c>
      <c r="AH25" s="149" t="e">
        <f>SUM(AH22:AH24)</f>
        <v>#REF!</v>
      </c>
      <c r="AI25" s="149" t="e">
        <f>SUM(AI22:AI24)</f>
        <v>#REF!</v>
      </c>
      <c r="AJ25" s="159" t="e">
        <f t="shared" si="7"/>
        <v>#REF!</v>
      </c>
      <c r="AK25" s="160" t="e">
        <f t="shared" si="8"/>
        <v>#REF!</v>
      </c>
      <c r="AL25" s="160" t="e">
        <f t="shared" si="24"/>
        <v>#REF!</v>
      </c>
      <c r="AN25" s="146">
        <f t="shared" ref="AN25:AS25" si="26">SUM(AN22:AN24)</f>
        <v>223801</v>
      </c>
      <c r="AO25" s="146">
        <f t="shared" si="26"/>
        <v>233781</v>
      </c>
      <c r="AP25" s="147">
        <f t="shared" si="26"/>
        <v>241223</v>
      </c>
      <c r="AQ25" s="147">
        <f t="shared" si="26"/>
        <v>249402</v>
      </c>
      <c r="AR25" s="147">
        <f t="shared" si="26"/>
        <v>698805</v>
      </c>
      <c r="AS25" s="147">
        <f t="shared" si="26"/>
        <v>232935.00000000003</v>
      </c>
      <c r="AU25" s="146">
        <f>SUM(AU22:AU24)</f>
        <v>2708</v>
      </c>
      <c r="AV25" s="146">
        <f>SUM(AV22:AV24)</f>
        <v>0</v>
      </c>
      <c r="AW25" s="147">
        <f t="shared" si="9"/>
        <v>2708</v>
      </c>
      <c r="AX25" s="29"/>
      <c r="AY25" s="146"/>
      <c r="AZ25" s="146"/>
      <c r="BA25" s="146"/>
      <c r="BB25" s="146"/>
      <c r="BC25" s="29"/>
      <c r="BD25" s="29"/>
      <c r="BE25" s="161"/>
      <c r="BF25" s="146">
        <f>SUM(BF22:BF24)</f>
        <v>606</v>
      </c>
      <c r="BG25" s="209">
        <f>SUM(BG22:BG24)</f>
        <v>0</v>
      </c>
      <c r="BH25" s="209" t="e">
        <f t="shared" si="10"/>
        <v>#REF!</v>
      </c>
      <c r="BI25" s="209" t="e">
        <f t="shared" si="21"/>
        <v>#REF!</v>
      </c>
      <c r="BJ25" s="209"/>
      <c r="BK25" s="146" t="e">
        <f>SUM(BK22:BK24)</f>
        <v>#REF!</v>
      </c>
      <c r="BL25" s="146" t="e">
        <f>SUM(BL22:BL24)</f>
        <v>#REF!</v>
      </c>
      <c r="BM25" s="146" t="e">
        <f>SUM(BM22:BM24)</f>
        <v>#REF!</v>
      </c>
    </row>
    <row r="26" spans="2:65" ht="39" customHeight="1" thickBot="1">
      <c r="B26" s="765" t="s">
        <v>162</v>
      </c>
      <c r="C26" s="766"/>
      <c r="D26" s="61" t="e">
        <f t="shared" ref="D26:M26" si="27">SUM(D11,D16,D21,D25)</f>
        <v>#REF!</v>
      </c>
      <c r="E26" s="28" t="e">
        <f t="shared" si="27"/>
        <v>#REF!</v>
      </c>
      <c r="F26" s="62" t="e">
        <f t="shared" si="27"/>
        <v>#REF!</v>
      </c>
      <c r="G26" s="63" t="e">
        <f t="shared" si="27"/>
        <v>#REF!</v>
      </c>
      <c r="H26" s="63" t="e">
        <f t="shared" si="27"/>
        <v>#REF!</v>
      </c>
      <c r="I26" s="64" t="e">
        <f t="shared" si="27"/>
        <v>#REF!</v>
      </c>
      <c r="J26" s="65" t="e">
        <f t="shared" si="27"/>
        <v>#REF!</v>
      </c>
      <c r="K26" s="65" t="e">
        <f t="shared" si="27"/>
        <v>#REF!</v>
      </c>
      <c r="L26" s="65" t="e">
        <f t="shared" si="27"/>
        <v>#REF!</v>
      </c>
      <c r="M26" s="65" t="e">
        <f t="shared" si="27"/>
        <v>#REF!</v>
      </c>
      <c r="N26" s="61" t="e">
        <f>SUM(I26:M26)/1000</f>
        <v>#REF!</v>
      </c>
      <c r="O26" s="61" t="e">
        <f t="shared" ref="O26:U26" si="28">SUM(O11,O16,O21,O25)</f>
        <v>#REF!</v>
      </c>
      <c r="P26" s="61" t="e">
        <f t="shared" si="28"/>
        <v>#REF!</v>
      </c>
      <c r="Q26" s="66" t="e">
        <f t="shared" si="28"/>
        <v>#REF!</v>
      </c>
      <c r="R26" s="67" t="e">
        <f t="shared" si="28"/>
        <v>#REF!</v>
      </c>
      <c r="S26" s="68" t="e">
        <f t="shared" si="28"/>
        <v>#REF!</v>
      </c>
      <c r="T26" s="63" t="e">
        <f t="shared" si="28"/>
        <v>#REF!</v>
      </c>
      <c r="U26" s="63" t="e">
        <f t="shared" si="28"/>
        <v>#REF!</v>
      </c>
      <c r="V26" s="69" t="e">
        <f>U26/G26</f>
        <v>#REF!</v>
      </c>
      <c r="W26" s="63" t="e">
        <f>MAX((U26*0.4),0)</f>
        <v>#REF!</v>
      </c>
      <c r="X26" s="70" t="e">
        <f>U26-W26</f>
        <v>#REF!</v>
      </c>
      <c r="Y26" s="71" t="e">
        <f>SUM(X26,Q26)</f>
        <v>#REF!</v>
      </c>
      <c r="Z26" s="64" t="e">
        <f>$Y26/5%</f>
        <v>#REF!</v>
      </c>
      <c r="AA26" s="72" t="e">
        <f>$Y26/6.66%</f>
        <v>#REF!</v>
      </c>
      <c r="AB26" s="72" t="e">
        <f>$Y26/10%</f>
        <v>#REF!</v>
      </c>
      <c r="AC26" s="61" t="e">
        <f>$Y26/15%</f>
        <v>#REF!</v>
      </c>
      <c r="AD26" s="73" t="e">
        <f>$Y26/20%</f>
        <v>#REF!</v>
      </c>
      <c r="AE26" s="64" t="e">
        <f>SUM(AE11,AE16,AE21,AE25)</f>
        <v>#REF!</v>
      </c>
      <c r="AF26" s="61" t="e">
        <f>SUM(AF11,AF16,AF21,AF25)</f>
        <v>#REF!</v>
      </c>
      <c r="AG26" s="73" t="e">
        <f>SUM(AG11,AG16,AG21,AG25)</f>
        <v>#REF!</v>
      </c>
      <c r="AH26" s="63" t="e">
        <f>#REF!</f>
        <v>#REF!</v>
      </c>
      <c r="AI26" s="63" t="e">
        <f>#REF!</f>
        <v>#REF!</v>
      </c>
      <c r="AJ26" s="74" t="e">
        <f>SUM(AE26:AI26)</f>
        <v>#REF!</v>
      </c>
      <c r="AK26" s="75" t="e">
        <f>IF((AA26-AJ26)&gt;0,"○","×")</f>
        <v>#REF!</v>
      </c>
      <c r="AL26" s="75" t="e">
        <f t="shared" si="24"/>
        <v>#REF!</v>
      </c>
      <c r="AN26" s="61">
        <f t="shared" ref="AN26:AQ27" si="29">SUM(AN11,AN16,AN21,AN25)</f>
        <v>1124216</v>
      </c>
      <c r="AO26" s="61">
        <f t="shared" si="29"/>
        <v>1150987</v>
      </c>
      <c r="AP26" s="28">
        <f t="shared" si="29"/>
        <v>1151280</v>
      </c>
      <c r="AQ26" s="28">
        <f t="shared" si="29"/>
        <v>1096030</v>
      </c>
      <c r="AR26" s="28">
        <f>SUM(AO26:AQ26)</f>
        <v>3398297</v>
      </c>
      <c r="AS26" s="28">
        <f>SUM(AS11,AS16,AS21,AS25)</f>
        <v>1142161</v>
      </c>
      <c r="AU26" s="61">
        <f t="shared" ref="AU26:AW27" si="30">SUM(AU11,AU16,AU21,AU25)</f>
        <v>13554</v>
      </c>
      <c r="AV26" s="61">
        <f t="shared" si="30"/>
        <v>0</v>
      </c>
      <c r="AW26" s="28">
        <f t="shared" si="30"/>
        <v>13554</v>
      </c>
      <c r="AX26" s="29"/>
      <c r="AY26" s="61">
        <f>SUM(AY11,AY16,AY21,AY25)</f>
        <v>0</v>
      </c>
      <c r="AZ26" s="61"/>
      <c r="BA26" s="61">
        <f>SUM(BA11,BA16,BA21,BA25)</f>
        <v>0</v>
      </c>
      <c r="BB26" s="61"/>
      <c r="BC26" s="29"/>
      <c r="BD26" s="29"/>
      <c r="BE26" s="6"/>
      <c r="BF26" s="61">
        <f t="shared" ref="BF26:BH27" si="31">SUM(BF11,BF16,BF21,BF25)</f>
        <v>2495</v>
      </c>
      <c r="BG26" s="61">
        <f t="shared" si="31"/>
        <v>0</v>
      </c>
      <c r="BH26" s="76" t="e">
        <f t="shared" si="31"/>
        <v>#REF!</v>
      </c>
      <c r="BI26" s="76"/>
      <c r="BJ26" s="76"/>
      <c r="BK26" s="61" t="e">
        <f t="shared" ref="BK26:BM27" si="32">SUM(BK11,BK16,BK21,BK25)</f>
        <v>#REF!</v>
      </c>
      <c r="BL26" s="61" t="e">
        <f t="shared" si="32"/>
        <v>#REF!</v>
      </c>
      <c r="BM26" s="61" t="e">
        <f t="shared" si="32"/>
        <v>#REF!</v>
      </c>
    </row>
    <row r="27" spans="2:65" ht="39" customHeight="1" thickBot="1">
      <c r="B27" s="765" t="s">
        <v>163</v>
      </c>
      <c r="C27" s="766"/>
      <c r="D27" s="61" t="e">
        <f t="shared" ref="D27:AA27" si="33">D8+D12+D17+D20</f>
        <v>#REF!</v>
      </c>
      <c r="E27" s="28" t="e">
        <f t="shared" si="33"/>
        <v>#REF!</v>
      </c>
      <c r="F27" s="62" t="e">
        <f>F8+F12+F17+F20</f>
        <v>#REF!</v>
      </c>
      <c r="G27" s="63" t="e">
        <f>G8+G12+G17+G20</f>
        <v>#REF!</v>
      </c>
      <c r="H27" s="63">
        <f t="shared" si="33"/>
        <v>0</v>
      </c>
      <c r="I27" s="64" t="e">
        <f t="shared" si="33"/>
        <v>#REF!</v>
      </c>
      <c r="J27" s="65" t="e">
        <f t="shared" si="33"/>
        <v>#REF!</v>
      </c>
      <c r="K27" s="65" t="e">
        <f t="shared" si="33"/>
        <v>#REF!</v>
      </c>
      <c r="L27" s="65" t="e">
        <f t="shared" si="33"/>
        <v>#REF!</v>
      </c>
      <c r="M27" s="65" t="e">
        <f t="shared" si="33"/>
        <v>#REF!</v>
      </c>
      <c r="N27" s="61" t="e">
        <f t="shared" si="33"/>
        <v>#REF!</v>
      </c>
      <c r="O27" s="61" t="e">
        <f t="shared" si="33"/>
        <v>#REF!</v>
      </c>
      <c r="P27" s="61" t="e">
        <f t="shared" si="33"/>
        <v>#REF!</v>
      </c>
      <c r="Q27" s="66" t="e">
        <f t="shared" si="33"/>
        <v>#REF!</v>
      </c>
      <c r="R27" s="67" t="e">
        <f t="shared" si="33"/>
        <v>#REF!</v>
      </c>
      <c r="S27" s="68" t="e">
        <f t="shared" si="33"/>
        <v>#REF!</v>
      </c>
      <c r="T27" s="63" t="e">
        <f t="shared" si="33"/>
        <v>#REF!</v>
      </c>
      <c r="U27" s="63" t="e">
        <f t="shared" si="33"/>
        <v>#REF!</v>
      </c>
      <c r="V27" s="69" t="e">
        <f t="shared" si="33"/>
        <v>#REF!</v>
      </c>
      <c r="W27" s="63" t="e">
        <f t="shared" si="33"/>
        <v>#REF!</v>
      </c>
      <c r="X27" s="70" t="e">
        <f t="shared" si="33"/>
        <v>#REF!</v>
      </c>
      <c r="Y27" s="71" t="e">
        <f t="shared" si="33"/>
        <v>#REF!</v>
      </c>
      <c r="Z27" s="64" t="e">
        <f t="shared" si="33"/>
        <v>#REF!</v>
      </c>
      <c r="AA27" s="72" t="e">
        <f t="shared" si="33"/>
        <v>#REF!</v>
      </c>
      <c r="AB27" s="72" t="e">
        <f>AB8+AB12+AB17+AB20</f>
        <v>#REF!</v>
      </c>
      <c r="AC27" s="61" t="e">
        <f>AC8+AC12+AC17+AC20</f>
        <v>#REF!</v>
      </c>
      <c r="AD27" s="73" t="e">
        <f>AD8+AD12+AD17+AD20</f>
        <v>#REF!</v>
      </c>
      <c r="AE27" s="64" t="e">
        <f t="shared" ref="AE27:AJ27" si="34">AE26</f>
        <v>#REF!</v>
      </c>
      <c r="AF27" s="61" t="e">
        <f t="shared" si="34"/>
        <v>#REF!</v>
      </c>
      <c r="AG27" s="73" t="e">
        <f t="shared" si="34"/>
        <v>#REF!</v>
      </c>
      <c r="AH27" s="63" t="e">
        <f t="shared" si="34"/>
        <v>#REF!</v>
      </c>
      <c r="AI27" s="63" t="e">
        <f t="shared" si="34"/>
        <v>#REF!</v>
      </c>
      <c r="AJ27" s="74" t="e">
        <f t="shared" si="34"/>
        <v>#REF!</v>
      </c>
      <c r="AK27" s="75" t="e">
        <f>IF((AA27-AJ27)&gt;0,"○","×")</f>
        <v>#REF!</v>
      </c>
      <c r="AL27" s="75" t="e">
        <f t="shared" si="24"/>
        <v>#REF!</v>
      </c>
      <c r="AN27" s="61">
        <f t="shared" si="29"/>
        <v>1463283</v>
      </c>
      <c r="AO27" s="61">
        <f t="shared" si="29"/>
        <v>1510787</v>
      </c>
      <c r="AP27" s="28">
        <f t="shared" si="29"/>
        <v>1498520</v>
      </c>
      <c r="AQ27" s="28">
        <f t="shared" si="29"/>
        <v>1410608</v>
      </c>
      <c r="AR27" s="28">
        <f>SUM(AO27:AQ27)</f>
        <v>4419915</v>
      </c>
      <c r="AS27" s="28">
        <f>SUM(AS12,AS17,AS22,AS26)</f>
        <v>1490863.3333333333</v>
      </c>
      <c r="AU27" s="61">
        <f t="shared" si="30"/>
        <v>16593</v>
      </c>
      <c r="AV27" s="61">
        <f t="shared" si="30"/>
        <v>0</v>
      </c>
      <c r="AW27" s="28">
        <f t="shared" si="30"/>
        <v>16593</v>
      </c>
      <c r="AX27" s="29"/>
      <c r="AY27" s="61">
        <f>SUM(AY12,AY17,AY22,AY26)</f>
        <v>491934</v>
      </c>
      <c r="AZ27" s="61"/>
      <c r="BA27" s="61">
        <f>SUM(BA12,BA17,BA22,BA26)</f>
        <v>0</v>
      </c>
      <c r="BB27" s="61"/>
      <c r="BC27" s="29"/>
      <c r="BD27" s="29"/>
      <c r="BE27" s="6"/>
      <c r="BF27" s="61">
        <f t="shared" si="31"/>
        <v>3101</v>
      </c>
      <c r="BG27" s="61">
        <f t="shared" si="31"/>
        <v>0</v>
      </c>
      <c r="BH27" s="76" t="e">
        <f t="shared" si="31"/>
        <v>#REF!</v>
      </c>
      <c r="BI27" s="76"/>
      <c r="BJ27" s="76"/>
      <c r="BK27" s="61" t="e">
        <f t="shared" si="32"/>
        <v>#REF!</v>
      </c>
      <c r="BL27" s="61" t="e">
        <f t="shared" si="32"/>
        <v>#REF!</v>
      </c>
      <c r="BM27" s="61" t="e">
        <f t="shared" si="32"/>
        <v>#REF!</v>
      </c>
    </row>
    <row r="28" spans="2:65" ht="27.75" customHeight="1">
      <c r="B28" s="210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T28" s="29"/>
      <c r="U28" s="29"/>
      <c r="V28" s="110"/>
      <c r="W28" s="29"/>
      <c r="X28" s="211"/>
      <c r="Y28" s="211"/>
      <c r="Z28" s="29"/>
      <c r="AA28" s="29"/>
      <c r="AB28" s="29"/>
      <c r="AC28" s="29"/>
      <c r="AD28" s="29"/>
      <c r="AE28" s="29"/>
      <c r="AF28" s="29"/>
      <c r="AG28" s="29"/>
      <c r="AH28" s="29"/>
      <c r="AI28" s="29"/>
      <c r="AJ28" s="29"/>
      <c r="AK28" s="29"/>
      <c r="AL28" s="29"/>
      <c r="AN28" s="29"/>
      <c r="AO28" s="29"/>
      <c r="AP28" s="29"/>
      <c r="AQ28" s="29"/>
      <c r="AR28" s="29"/>
      <c r="AS28" s="29"/>
      <c r="AU28" s="29"/>
      <c r="AV28" s="29"/>
      <c r="AW28" s="29"/>
      <c r="AX28" s="29"/>
      <c r="AY28" s="78"/>
      <c r="AZ28" s="78"/>
      <c r="BA28" s="78"/>
      <c r="BB28" s="29"/>
      <c r="BC28" s="29"/>
      <c r="BD28" s="29"/>
      <c r="BF28" s="29"/>
      <c r="BG28" s="29"/>
      <c r="BH28" s="29"/>
      <c r="BI28" s="29"/>
      <c r="BJ28" s="29"/>
      <c r="BK28" s="29"/>
      <c r="BL28" s="29"/>
      <c r="BM28" s="29"/>
    </row>
    <row r="29" spans="2:65" ht="27.75" customHeight="1">
      <c r="B29" s="212"/>
      <c r="C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T29" s="29"/>
      <c r="U29" s="29"/>
      <c r="V29" s="110"/>
      <c r="W29" s="29"/>
      <c r="X29" s="211"/>
      <c r="Y29" s="211"/>
      <c r="Z29" s="29"/>
      <c r="AA29" s="29"/>
      <c r="AB29" s="29"/>
      <c r="AC29" s="29"/>
      <c r="AD29" s="29"/>
      <c r="AE29" s="29"/>
      <c r="AF29" s="29"/>
      <c r="AG29" s="29"/>
      <c r="AH29" s="29"/>
      <c r="AI29" s="29"/>
      <c r="AJ29" s="29"/>
      <c r="AK29" s="29"/>
      <c r="AL29" s="29"/>
      <c r="AN29" s="29"/>
      <c r="AO29" s="29"/>
      <c r="AP29" s="29"/>
      <c r="AQ29" s="29"/>
      <c r="AR29" s="29"/>
      <c r="AS29" s="29"/>
      <c r="AU29" s="29"/>
      <c r="AV29" s="29"/>
      <c r="AW29" s="29"/>
      <c r="AX29" s="29"/>
      <c r="AY29" s="29"/>
      <c r="AZ29" s="29"/>
      <c r="BA29" s="29"/>
      <c r="BB29" s="29"/>
      <c r="BC29" s="29"/>
      <c r="BD29" s="29"/>
      <c r="BE29" s="2" t="s">
        <v>69</v>
      </c>
      <c r="BF29" s="29">
        <v>159334</v>
      </c>
      <c r="BG29" s="29"/>
      <c r="BH29" s="29">
        <v>160034</v>
      </c>
      <c r="BI29" s="29"/>
      <c r="BJ29" s="29"/>
      <c r="BK29" s="29">
        <v>160034</v>
      </c>
      <c r="BL29" s="29"/>
      <c r="BM29" s="29"/>
    </row>
    <row r="30" spans="2:65" ht="27.75" customHeight="1">
      <c r="B30" s="212"/>
      <c r="C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T30" s="29"/>
      <c r="U30" s="29"/>
      <c r="V30" s="110"/>
      <c r="W30" s="29"/>
      <c r="X30" s="211"/>
      <c r="Y30" s="211"/>
      <c r="Z30" s="29"/>
      <c r="AA30" s="29"/>
      <c r="AB30" s="29"/>
      <c r="AC30" s="29"/>
      <c r="AD30" s="29"/>
      <c r="AE30" s="29"/>
      <c r="AF30" s="29"/>
      <c r="AG30" s="29"/>
      <c r="AH30" s="29"/>
      <c r="AI30" s="29"/>
      <c r="AJ30" s="29"/>
      <c r="AK30" s="29"/>
      <c r="AL30" s="29"/>
      <c r="AN30" s="29"/>
      <c r="AO30" s="29"/>
      <c r="AP30" s="29"/>
      <c r="AQ30" s="29"/>
      <c r="AR30" s="29"/>
      <c r="AS30" s="29"/>
      <c r="AU30" s="29"/>
      <c r="AV30" s="29"/>
      <c r="AW30" s="29"/>
      <c r="AX30" s="29"/>
      <c r="AY30" s="29"/>
      <c r="AZ30" s="29"/>
      <c r="BA30" s="29"/>
      <c r="BB30" s="29"/>
      <c r="BC30" s="29"/>
      <c r="BD30" s="29"/>
      <c r="BE30" s="2" t="s">
        <v>78</v>
      </c>
      <c r="BF30" s="29">
        <f>BF33</f>
        <v>54265</v>
      </c>
      <c r="BG30" s="29"/>
      <c r="BH30" s="29"/>
      <c r="BI30" s="29"/>
      <c r="BJ30" s="29"/>
      <c r="BK30" s="29"/>
      <c r="BL30" s="29"/>
      <c r="BM30" s="29"/>
    </row>
    <row r="31" spans="2:65" ht="27.75" customHeight="1" thickBot="1">
      <c r="B31" s="212"/>
      <c r="C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T31" s="29"/>
      <c r="U31" s="29"/>
      <c r="V31" s="110"/>
      <c r="W31" s="29"/>
      <c r="X31" s="211"/>
      <c r="Y31" s="211"/>
      <c r="Z31" s="29"/>
      <c r="AA31" s="29"/>
      <c r="AB31" s="29"/>
      <c r="AC31" s="29"/>
      <c r="AD31" s="29"/>
      <c r="AE31" s="29"/>
      <c r="AF31" s="29"/>
      <c r="AG31" s="29"/>
      <c r="AH31" s="29"/>
      <c r="AI31" s="29"/>
      <c r="AJ31" s="29"/>
      <c r="AK31" s="29"/>
      <c r="AL31" s="29"/>
      <c r="AN31" s="29"/>
      <c r="AO31" s="29"/>
      <c r="AP31" s="29"/>
      <c r="AQ31" s="29"/>
      <c r="AR31" s="29"/>
      <c r="AS31" s="29"/>
      <c r="AU31" s="29"/>
      <c r="AV31" s="29"/>
      <c r="AW31" s="29"/>
      <c r="AX31" s="29"/>
      <c r="AY31" s="29"/>
      <c r="AZ31" s="29"/>
      <c r="BA31" s="29"/>
      <c r="BB31" s="29"/>
      <c r="BC31" s="29"/>
      <c r="BD31" s="29"/>
      <c r="BE31" s="2" t="s">
        <v>79</v>
      </c>
      <c r="BF31" s="1">
        <v>55242</v>
      </c>
      <c r="BG31" s="29"/>
      <c r="BH31" s="29"/>
      <c r="BI31" s="29"/>
      <c r="BJ31" s="29"/>
      <c r="BK31" s="29"/>
      <c r="BL31" s="29"/>
      <c r="BM31" s="29"/>
    </row>
    <row r="32" spans="2:65" ht="27.75" customHeight="1">
      <c r="B32" s="212"/>
      <c r="C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13" t="s">
        <v>70</v>
      </c>
      <c r="S32" s="214" t="s">
        <v>71</v>
      </c>
      <c r="T32" s="29"/>
      <c r="U32" s="29"/>
      <c r="V32" s="110"/>
      <c r="W32" s="29"/>
      <c r="X32" s="211"/>
      <c r="Y32" s="211"/>
      <c r="Z32" s="29"/>
      <c r="AA32" s="29"/>
      <c r="AB32" s="29"/>
      <c r="AC32" s="29"/>
      <c r="AD32" s="29"/>
      <c r="AE32" s="29"/>
      <c r="AF32" s="29"/>
      <c r="AG32" s="29"/>
      <c r="AH32" s="29"/>
      <c r="AI32" s="29"/>
      <c r="AJ32" s="29"/>
      <c r="AK32" s="29"/>
      <c r="AL32" s="29"/>
      <c r="AN32" s="29"/>
      <c r="AO32" s="29"/>
      <c r="AP32" s="29"/>
      <c r="AQ32" s="29"/>
      <c r="AR32" s="29"/>
      <c r="AS32" s="29"/>
      <c r="AU32" s="29"/>
      <c r="AV32" s="29"/>
      <c r="AW32" s="29"/>
      <c r="AX32" s="29"/>
      <c r="AY32" s="29"/>
      <c r="AZ32" s="29"/>
      <c r="BA32" s="29"/>
      <c r="BB32" s="29"/>
      <c r="BC32" s="29"/>
      <c r="BD32" s="29"/>
      <c r="BE32" s="2" t="s">
        <v>80</v>
      </c>
      <c r="BF32" s="1">
        <v>-977</v>
      </c>
      <c r="BG32" s="29"/>
      <c r="BH32" s="29"/>
      <c r="BI32" s="29"/>
      <c r="BJ32" s="29"/>
      <c r="BK32" s="29"/>
      <c r="BL32" s="29"/>
      <c r="BM32" s="29"/>
    </row>
    <row r="33" spans="1:65" ht="27.75" customHeight="1" thickBot="1">
      <c r="B33" s="212"/>
      <c r="C33" s="29"/>
      <c r="E33" s="29"/>
      <c r="F33" s="211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15" t="e">
        <f>R26+S26</f>
        <v>#REF!</v>
      </c>
      <c r="S33" s="216" t="e">
        <f>R33/G26</f>
        <v>#REF!</v>
      </c>
      <c r="T33" s="29"/>
      <c r="U33" s="29"/>
      <c r="V33" s="110"/>
      <c r="W33" s="29"/>
      <c r="X33" s="211"/>
      <c r="Y33" s="211"/>
      <c r="Z33" s="29"/>
      <c r="AA33" s="29"/>
      <c r="AB33" s="29"/>
      <c r="AC33" s="29"/>
      <c r="AD33" s="29"/>
      <c r="AE33" s="29"/>
      <c r="AF33" s="29"/>
      <c r="AG33" s="29"/>
      <c r="AH33" s="29"/>
      <c r="AI33" s="29"/>
      <c r="AJ33" s="29"/>
      <c r="AK33" s="29"/>
      <c r="AL33" s="29"/>
      <c r="AN33" s="29"/>
      <c r="AO33" s="29"/>
      <c r="AP33" s="29"/>
      <c r="AQ33" s="29"/>
      <c r="AR33" s="29"/>
      <c r="AS33" s="29"/>
      <c r="AU33" s="29"/>
      <c r="AV33" s="29"/>
      <c r="AW33" s="29"/>
      <c r="AX33" s="29"/>
      <c r="AY33" s="29"/>
      <c r="AZ33" s="29"/>
      <c r="BA33" s="29"/>
      <c r="BB33" s="29"/>
      <c r="BC33" s="29"/>
      <c r="BD33" s="29"/>
      <c r="BF33" s="1">
        <f>SUM(BF31:BF32)</f>
        <v>54265</v>
      </c>
      <c r="BG33" s="29"/>
      <c r="BH33" s="29"/>
      <c r="BI33" s="29"/>
      <c r="BJ33" s="29"/>
      <c r="BK33" s="29"/>
      <c r="BL33" s="29"/>
      <c r="BM33" s="29"/>
    </row>
    <row r="34" spans="1:65" ht="27.75" customHeight="1">
      <c r="B34" s="212"/>
      <c r="C34" s="29"/>
      <c r="E34" s="29"/>
      <c r="F34" s="211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T34" s="29"/>
      <c r="U34" s="29"/>
      <c r="V34" s="110"/>
      <c r="W34" s="29"/>
      <c r="X34" s="211"/>
      <c r="Y34" s="211"/>
      <c r="Z34" s="29"/>
      <c r="AA34" s="29"/>
      <c r="AB34" s="29"/>
      <c r="AC34" s="29"/>
      <c r="AD34" s="29"/>
      <c r="AE34" s="29"/>
      <c r="AF34" s="29"/>
      <c r="AG34" s="29"/>
      <c r="AH34" s="29"/>
      <c r="AI34" s="29"/>
      <c r="AJ34" s="29"/>
      <c r="AK34" s="29"/>
      <c r="AL34" s="29"/>
      <c r="AN34" s="29"/>
      <c r="AO34" s="29"/>
      <c r="AP34" s="29"/>
      <c r="AQ34" s="29"/>
      <c r="AR34" s="29"/>
      <c r="AS34" s="29"/>
      <c r="AU34" s="29"/>
      <c r="AV34" s="29"/>
      <c r="AW34" s="29"/>
      <c r="AX34" s="29"/>
      <c r="AY34" s="29"/>
      <c r="AZ34" s="29"/>
      <c r="BA34" s="29"/>
      <c r="BB34" s="29"/>
      <c r="BC34" s="29"/>
      <c r="BD34" s="29"/>
      <c r="BG34" s="29"/>
      <c r="BH34" s="29"/>
      <c r="BI34" s="29"/>
      <c r="BJ34" s="29"/>
      <c r="BK34" s="29"/>
      <c r="BL34" s="29"/>
      <c r="BM34" s="29"/>
    </row>
    <row r="35" spans="1:65" ht="27.75" customHeight="1">
      <c r="B35" s="212"/>
      <c r="C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T35" s="29"/>
      <c r="U35" s="29"/>
      <c r="V35" s="110"/>
      <c r="W35" s="29"/>
      <c r="X35" s="211"/>
      <c r="Y35" s="211"/>
      <c r="Z35" s="29"/>
      <c r="AA35" s="29"/>
      <c r="AB35" s="29"/>
      <c r="AC35" s="29"/>
      <c r="AD35" s="29"/>
      <c r="AE35" s="29"/>
      <c r="AF35" s="29"/>
      <c r="AG35" s="29"/>
      <c r="AH35" s="29"/>
      <c r="AI35" s="29"/>
      <c r="AJ35" s="29"/>
      <c r="AK35" s="29"/>
      <c r="AL35" s="29"/>
      <c r="AN35" s="29"/>
      <c r="AO35" s="29"/>
      <c r="AP35" s="29"/>
      <c r="AQ35" s="29"/>
      <c r="AR35" s="29"/>
      <c r="AS35" s="29"/>
      <c r="AU35" s="29"/>
      <c r="AV35" s="29"/>
      <c r="AW35" s="29"/>
      <c r="AX35" s="29"/>
      <c r="AY35" s="29"/>
      <c r="AZ35" s="29"/>
      <c r="BA35" s="29"/>
      <c r="BB35" s="29"/>
      <c r="BC35" s="29"/>
      <c r="BD35" s="29"/>
      <c r="BF35" s="29"/>
      <c r="BG35" s="29"/>
      <c r="BH35" s="29"/>
      <c r="BI35" s="29"/>
      <c r="BJ35" s="29"/>
      <c r="BK35" s="29"/>
      <c r="BL35" s="29"/>
      <c r="BM35" s="29"/>
    </row>
    <row r="36" spans="1:65" ht="27.75" customHeight="1">
      <c r="B36" s="212"/>
      <c r="C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T36" s="29"/>
      <c r="U36" s="29"/>
      <c r="V36" s="110"/>
      <c r="W36" s="29"/>
      <c r="X36" s="211"/>
      <c r="Y36" s="211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9"/>
      <c r="AL36" s="29"/>
      <c r="AN36" s="29"/>
      <c r="AO36" s="29"/>
      <c r="AP36" s="29"/>
      <c r="AQ36" s="29"/>
      <c r="AR36" s="29"/>
      <c r="AS36" s="29"/>
      <c r="AU36" s="29"/>
      <c r="AV36" s="29"/>
      <c r="AW36" s="29"/>
      <c r="AX36" s="29"/>
      <c r="AY36" s="29"/>
      <c r="AZ36" s="29"/>
      <c r="BA36" s="29"/>
      <c r="BB36" s="29"/>
      <c r="BC36" s="29"/>
      <c r="BD36" s="29"/>
      <c r="BF36" s="29"/>
      <c r="BG36" s="29"/>
      <c r="BH36" s="29"/>
      <c r="BI36" s="29"/>
      <c r="BJ36" s="29"/>
      <c r="BK36" s="29"/>
      <c r="BL36" s="29"/>
      <c r="BM36" s="29"/>
    </row>
    <row r="37" spans="1:65" ht="27.75" customHeight="1">
      <c r="B37" s="212"/>
      <c r="C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T37" s="29"/>
      <c r="U37" s="29"/>
      <c r="V37" s="110"/>
      <c r="W37" s="29"/>
      <c r="X37" s="211"/>
      <c r="Y37" s="211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  <c r="AK37" s="29"/>
      <c r="AL37" s="29"/>
      <c r="AN37" s="29"/>
      <c r="AO37" s="29"/>
      <c r="AP37" s="29"/>
      <c r="AQ37" s="29"/>
      <c r="AR37" s="29"/>
      <c r="AS37" s="29"/>
      <c r="AU37" s="29"/>
      <c r="AV37" s="29"/>
      <c r="AW37" s="29"/>
      <c r="AX37" s="29"/>
      <c r="AY37" s="29"/>
      <c r="AZ37" s="29"/>
      <c r="BA37" s="29"/>
      <c r="BB37" s="29"/>
      <c r="BC37" s="29"/>
      <c r="BD37" s="29"/>
      <c r="BF37" s="29"/>
      <c r="BG37" s="29"/>
      <c r="BH37" s="29"/>
      <c r="BI37" s="29"/>
      <c r="BJ37" s="29"/>
      <c r="BK37" s="29"/>
      <c r="BL37" s="29"/>
      <c r="BM37" s="29"/>
    </row>
    <row r="38" spans="1:65" ht="27.75" customHeight="1">
      <c r="B38" s="212"/>
      <c r="C38" s="29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  <c r="T38" s="29"/>
      <c r="U38" s="29"/>
      <c r="V38" s="110"/>
      <c r="W38" s="29"/>
      <c r="X38" s="211"/>
      <c r="Y38" s="211"/>
      <c r="Z38" s="29"/>
      <c r="AA38" s="29"/>
      <c r="AB38" s="29"/>
      <c r="AC38" s="29"/>
      <c r="AD38" s="29"/>
      <c r="AE38" s="29"/>
      <c r="AF38" s="29"/>
      <c r="AG38" s="29"/>
      <c r="AH38" s="29"/>
      <c r="AI38" s="29"/>
      <c r="AJ38" s="29"/>
      <c r="AK38" s="29"/>
      <c r="AL38" s="29"/>
      <c r="AN38" s="29"/>
      <c r="AO38" s="29"/>
      <c r="AP38" s="29"/>
      <c r="AQ38" s="29"/>
      <c r="AR38" s="29"/>
      <c r="AS38" s="29"/>
      <c r="AU38" s="29"/>
      <c r="AV38" s="29"/>
      <c r="AW38" s="29"/>
      <c r="AX38" s="29"/>
      <c r="AY38" s="29"/>
      <c r="AZ38" s="29"/>
      <c r="BA38" s="29"/>
      <c r="BB38" s="29"/>
      <c r="BC38" s="29"/>
      <c r="BD38" s="29"/>
      <c r="BF38" s="29"/>
      <c r="BG38" s="29"/>
      <c r="BH38" s="29"/>
      <c r="BI38" s="29"/>
      <c r="BJ38" s="29"/>
      <c r="BK38" s="29"/>
      <c r="BL38" s="29"/>
      <c r="BM38" s="29"/>
    </row>
    <row r="39" spans="1:65" ht="27.75" customHeight="1">
      <c r="B39" s="212"/>
      <c r="C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T39" s="29"/>
      <c r="U39" s="29"/>
      <c r="V39" s="110"/>
      <c r="W39" s="29"/>
      <c r="X39" s="211"/>
      <c r="Y39" s="211"/>
      <c r="Z39" s="29"/>
      <c r="AA39" s="29"/>
      <c r="AB39" s="29"/>
      <c r="AC39" s="29"/>
      <c r="AD39" s="29"/>
      <c r="AE39" s="29"/>
      <c r="AF39" s="29"/>
      <c r="AG39" s="29"/>
      <c r="AH39" s="29"/>
      <c r="AI39" s="29"/>
      <c r="AJ39" s="29"/>
      <c r="AK39" s="29"/>
      <c r="AL39" s="29"/>
      <c r="AN39" s="29"/>
      <c r="AO39" s="29"/>
      <c r="AP39" s="29"/>
      <c r="AQ39" s="29"/>
      <c r="AR39" s="29"/>
      <c r="AS39" s="29"/>
      <c r="AU39" s="29"/>
      <c r="AV39" s="29"/>
      <c r="AW39" s="29"/>
      <c r="AX39" s="29"/>
      <c r="AY39" s="29"/>
      <c r="AZ39" s="29"/>
      <c r="BA39" s="29"/>
      <c r="BB39" s="29"/>
      <c r="BC39" s="29"/>
      <c r="BD39" s="29"/>
      <c r="BF39" s="29"/>
      <c r="BG39" s="29"/>
      <c r="BH39" s="29"/>
      <c r="BI39" s="29"/>
      <c r="BJ39" s="29"/>
      <c r="BK39" s="29"/>
      <c r="BL39" s="29"/>
      <c r="BM39" s="29"/>
    </row>
    <row r="40" spans="1:65" ht="27.75" customHeight="1">
      <c r="A40" s="1" t="s">
        <v>88</v>
      </c>
      <c r="B40" s="212"/>
      <c r="C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T40" s="29"/>
      <c r="U40" s="29"/>
      <c r="V40" s="110"/>
      <c r="W40" s="29"/>
      <c r="X40" s="211"/>
      <c r="Y40" s="211"/>
      <c r="Z40" s="29"/>
      <c r="AA40" s="29"/>
      <c r="AB40" s="29"/>
      <c r="AC40" s="29"/>
      <c r="AD40" s="29"/>
      <c r="AE40" s="29"/>
      <c r="AF40" s="29"/>
      <c r="AG40" s="29"/>
      <c r="AH40" s="29"/>
      <c r="AI40" s="29"/>
      <c r="AJ40" s="29"/>
      <c r="AK40" s="29"/>
      <c r="AL40" s="29"/>
      <c r="AN40" s="29"/>
      <c r="AO40" s="29"/>
      <c r="AP40" s="29"/>
      <c r="AQ40" s="29"/>
      <c r="AR40" s="29"/>
      <c r="AS40" s="29"/>
      <c r="AU40" s="29"/>
      <c r="AV40" s="29"/>
      <c r="AW40" s="29"/>
      <c r="AX40" s="29"/>
      <c r="AY40" s="29"/>
      <c r="AZ40" s="29"/>
      <c r="BA40" s="29"/>
      <c r="BB40" s="29"/>
      <c r="BC40" s="29"/>
      <c r="BD40" s="29"/>
      <c r="BF40" s="29"/>
      <c r="BG40" s="29"/>
      <c r="BH40" s="29"/>
      <c r="BI40" s="29"/>
      <c r="BJ40" s="29"/>
      <c r="BK40" s="29"/>
      <c r="BL40" s="29"/>
      <c r="BM40" s="29"/>
    </row>
    <row r="41" spans="1:65" ht="27.75" customHeight="1">
      <c r="B41" s="212"/>
      <c r="C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T41" s="29"/>
      <c r="U41" s="29"/>
      <c r="V41" s="110"/>
      <c r="W41" s="29"/>
      <c r="X41" s="211"/>
      <c r="Y41" s="211"/>
      <c r="Z41" s="29"/>
      <c r="AA41" s="29"/>
      <c r="AB41" s="29"/>
      <c r="AC41" s="29"/>
      <c r="AD41" s="29"/>
      <c r="AE41" s="29"/>
      <c r="AF41" s="29"/>
      <c r="AG41" s="29"/>
      <c r="AH41" s="29"/>
      <c r="AI41" s="29"/>
      <c r="AJ41" s="29"/>
      <c r="AK41" s="29"/>
      <c r="AL41" s="29"/>
      <c r="AN41" s="29"/>
      <c r="AO41" s="29"/>
      <c r="AP41" s="29"/>
      <c r="AQ41" s="29"/>
      <c r="AR41" s="29"/>
      <c r="AS41" s="29"/>
      <c r="AU41" s="29"/>
      <c r="AV41" s="29"/>
      <c r="AW41" s="29"/>
      <c r="AX41" s="29"/>
      <c r="AY41" s="29"/>
      <c r="AZ41" s="29"/>
      <c r="BA41" s="29"/>
      <c r="BB41" s="29"/>
      <c r="BC41" s="29"/>
      <c r="BD41" s="29"/>
      <c r="BF41" s="29"/>
      <c r="BG41" s="29"/>
      <c r="BH41" s="29"/>
      <c r="BI41" s="29"/>
      <c r="BJ41" s="29"/>
      <c r="BK41" s="29"/>
      <c r="BL41" s="29"/>
      <c r="BM41" s="29"/>
    </row>
    <row r="42" spans="1:65" ht="27.75" customHeight="1">
      <c r="B42" s="212"/>
      <c r="C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T42" s="29"/>
      <c r="U42" s="29"/>
      <c r="V42" s="110"/>
      <c r="W42" s="29"/>
      <c r="X42" s="211"/>
      <c r="Y42" s="211"/>
      <c r="Z42" s="29"/>
      <c r="AA42" s="29"/>
      <c r="AB42" s="29"/>
      <c r="AC42" s="29"/>
      <c r="AD42" s="29"/>
      <c r="AE42" s="29"/>
      <c r="AF42" s="29"/>
      <c r="AG42" s="29"/>
      <c r="AH42" s="29"/>
      <c r="AI42" s="29"/>
      <c r="AJ42" s="29"/>
      <c r="AK42" s="29"/>
      <c r="AL42" s="29"/>
      <c r="AN42" s="29"/>
      <c r="AO42" s="29"/>
      <c r="AP42" s="29"/>
      <c r="AQ42" s="29"/>
      <c r="AR42" s="29"/>
      <c r="AS42" s="29"/>
      <c r="AU42" s="29"/>
      <c r="AV42" s="29"/>
      <c r="AW42" s="29"/>
      <c r="AX42" s="29"/>
      <c r="AY42" s="29"/>
      <c r="AZ42" s="29"/>
      <c r="BA42" s="29"/>
      <c r="BB42" s="29"/>
      <c r="BC42" s="29"/>
      <c r="BD42" s="29"/>
      <c r="BF42" s="29"/>
      <c r="BG42" s="29"/>
      <c r="BH42" s="29"/>
      <c r="BI42" s="29"/>
      <c r="BJ42" s="29"/>
      <c r="BK42" s="29"/>
      <c r="BL42" s="29"/>
      <c r="BM42" s="29"/>
    </row>
    <row r="43" spans="1:65" ht="27.75" customHeight="1">
      <c r="B43" s="212"/>
      <c r="C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T43" s="29"/>
      <c r="U43" s="29"/>
      <c r="V43" s="110"/>
      <c r="W43" s="29"/>
      <c r="X43" s="211"/>
      <c r="Y43" s="211"/>
      <c r="Z43" s="29"/>
      <c r="AA43" s="29"/>
      <c r="AB43" s="29"/>
      <c r="AC43" s="29"/>
      <c r="AD43" s="29"/>
      <c r="AE43" s="29"/>
      <c r="AF43" s="29"/>
      <c r="AG43" s="29"/>
      <c r="AH43" s="29"/>
      <c r="AI43" s="29"/>
      <c r="AJ43" s="29"/>
      <c r="AK43" s="29"/>
      <c r="AL43" s="29"/>
      <c r="AN43" s="29"/>
      <c r="AO43" s="29"/>
      <c r="AP43" s="29"/>
      <c r="AQ43" s="29"/>
      <c r="AR43" s="29"/>
      <c r="AS43" s="29"/>
      <c r="AU43" s="29"/>
      <c r="AV43" s="29"/>
      <c r="AW43" s="29"/>
      <c r="AX43" s="29"/>
      <c r="AY43" s="29"/>
      <c r="AZ43" s="29"/>
      <c r="BA43" s="29"/>
      <c r="BB43" s="29"/>
      <c r="BC43" s="29"/>
      <c r="BD43" s="29"/>
      <c r="BF43" s="29"/>
      <c r="BG43" s="29"/>
      <c r="BH43" s="29"/>
      <c r="BI43" s="29"/>
      <c r="BJ43" s="29"/>
      <c r="BK43" s="29"/>
      <c r="BL43" s="29"/>
      <c r="BM43" s="29"/>
    </row>
    <row r="44" spans="1:65" ht="27.75" customHeight="1">
      <c r="B44" s="212"/>
      <c r="C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T44" s="29"/>
      <c r="U44" s="29"/>
      <c r="V44" s="110"/>
      <c r="W44" s="29"/>
      <c r="X44" s="211"/>
      <c r="Y44" s="211"/>
      <c r="Z44" s="29"/>
      <c r="AA44" s="29"/>
      <c r="AB44" s="29"/>
      <c r="AC44" s="29"/>
      <c r="AD44" s="29"/>
      <c r="AE44" s="29"/>
      <c r="AF44" s="29"/>
      <c r="AG44" s="29"/>
      <c r="AH44" s="29"/>
      <c r="AI44" s="29"/>
      <c r="AJ44" s="29"/>
      <c r="AK44" s="29"/>
      <c r="AL44" s="29"/>
      <c r="AN44" s="29"/>
      <c r="AO44" s="29"/>
      <c r="AP44" s="29"/>
      <c r="AQ44" s="29"/>
      <c r="AR44" s="29"/>
      <c r="AS44" s="29"/>
      <c r="AU44" s="29"/>
      <c r="AV44" s="29"/>
      <c r="AW44" s="29"/>
      <c r="AX44" s="29"/>
      <c r="AY44" s="29"/>
      <c r="AZ44" s="29"/>
      <c r="BA44" s="29"/>
      <c r="BB44" s="29"/>
      <c r="BC44" s="29"/>
      <c r="BD44" s="29"/>
      <c r="BF44" s="29"/>
      <c r="BG44" s="29"/>
      <c r="BH44" s="29"/>
      <c r="BI44" s="29"/>
      <c r="BJ44" s="29"/>
      <c r="BK44" s="29"/>
      <c r="BL44" s="29"/>
      <c r="BM44" s="29"/>
    </row>
    <row r="45" spans="1:65" ht="27.75" customHeight="1">
      <c r="B45" s="210"/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T45" s="29"/>
      <c r="U45" s="29"/>
      <c r="V45" s="110"/>
      <c r="W45" s="29"/>
      <c r="X45" s="211"/>
      <c r="Y45" s="211"/>
      <c r="Z45" s="29"/>
      <c r="AA45" s="29"/>
      <c r="AB45" s="29"/>
      <c r="AC45" s="29"/>
      <c r="AD45" s="29"/>
      <c r="AE45" s="29"/>
      <c r="AF45" s="29"/>
      <c r="AG45" s="29"/>
      <c r="AH45" s="29"/>
      <c r="AI45" s="29"/>
      <c r="AJ45" s="29"/>
      <c r="AK45" s="29"/>
      <c r="AL45" s="29"/>
      <c r="AN45" s="29"/>
      <c r="AO45" s="29"/>
      <c r="AP45" s="29"/>
      <c r="AQ45" s="29"/>
      <c r="AR45" s="29"/>
      <c r="AS45" s="29"/>
      <c r="AU45" s="29"/>
      <c r="AV45" s="29"/>
      <c r="AW45" s="29"/>
      <c r="AX45" s="29"/>
      <c r="AY45" s="29"/>
      <c r="AZ45" s="29"/>
      <c r="BA45" s="29"/>
      <c r="BB45" s="29"/>
      <c r="BC45" s="29"/>
      <c r="BD45" s="29"/>
      <c r="BG45" s="29"/>
      <c r="BH45" s="29">
        <f>BH49</f>
        <v>29148</v>
      </c>
      <c r="BI45" s="29"/>
      <c r="BJ45" s="29"/>
      <c r="BK45" s="29">
        <f>BK49</f>
        <v>29148</v>
      </c>
      <c r="BL45" s="29"/>
      <c r="BM45" s="29"/>
    </row>
    <row r="46" spans="1:65" ht="27" customHeight="1">
      <c r="A46" s="1" t="s">
        <v>89</v>
      </c>
      <c r="B46" s="211"/>
      <c r="C46" s="211"/>
      <c r="D46" s="211"/>
      <c r="E46" s="211"/>
      <c r="F46" s="211"/>
      <c r="G46" s="211"/>
      <c r="H46" s="211"/>
      <c r="I46" s="211"/>
      <c r="J46" s="211"/>
      <c r="K46" s="211"/>
      <c r="L46" s="211"/>
      <c r="M46" s="211"/>
      <c r="N46" s="211"/>
      <c r="O46" s="211"/>
      <c r="P46" s="211"/>
      <c r="Q46" s="211"/>
    </row>
    <row r="47" spans="1:65">
      <c r="B47" s="211"/>
      <c r="C47" s="211"/>
      <c r="D47" s="211"/>
      <c r="E47" s="211"/>
      <c r="F47" s="211"/>
      <c r="G47" s="211"/>
      <c r="H47" s="211"/>
      <c r="I47" s="211"/>
      <c r="J47" s="211"/>
      <c r="K47" s="211"/>
      <c r="L47" s="211"/>
      <c r="M47" s="211"/>
      <c r="N47" s="211"/>
      <c r="O47" s="211"/>
      <c r="P47" s="211"/>
      <c r="Q47" s="211"/>
      <c r="BH47" s="1">
        <v>60246</v>
      </c>
      <c r="BK47" s="1">
        <v>60246</v>
      </c>
    </row>
    <row r="48" spans="1:65">
      <c r="B48" s="211"/>
      <c r="C48" s="211"/>
      <c r="D48" s="221"/>
      <c r="E48" s="221"/>
      <c r="F48" s="211"/>
      <c r="G48" s="221"/>
      <c r="H48" s="221"/>
      <c r="I48" s="221"/>
      <c r="J48" s="221"/>
      <c r="K48" s="221"/>
      <c r="L48" s="221"/>
      <c r="M48" s="221"/>
      <c r="N48" s="211"/>
      <c r="O48" s="211"/>
      <c r="P48" s="211"/>
      <c r="Q48" s="211"/>
      <c r="BH48" s="1">
        <f>-(18444+7974+4680)</f>
        <v>-31098</v>
      </c>
      <c r="BK48" s="1">
        <f>-(18444+7974+4680)</f>
        <v>-31098</v>
      </c>
    </row>
    <row r="49" spans="1:63" ht="21.75" customHeight="1">
      <c r="B49" s="211"/>
      <c r="C49" s="211"/>
      <c r="D49" s="211"/>
      <c r="E49" s="211"/>
      <c r="F49" s="211"/>
      <c r="G49" s="211"/>
      <c r="H49" s="211"/>
      <c r="I49" s="245"/>
      <c r="J49" s="211"/>
      <c r="K49" s="245"/>
      <c r="L49" s="211"/>
      <c r="M49" s="246"/>
      <c r="N49" s="211"/>
      <c r="O49" s="211"/>
      <c r="P49" s="211"/>
      <c r="Q49" s="211"/>
      <c r="BH49" s="1">
        <f>SUM(BH47:BH48)</f>
        <v>29148</v>
      </c>
      <c r="BK49" s="1">
        <f>SUM(BK47:BK48)</f>
        <v>29148</v>
      </c>
    </row>
    <row r="50" spans="1:63" ht="21.75" customHeight="1">
      <c r="B50" s="211"/>
      <c r="C50" s="211"/>
      <c r="D50" s="211"/>
      <c r="E50" s="211"/>
      <c r="F50" s="211"/>
      <c r="G50" s="211"/>
      <c r="H50" s="211"/>
      <c r="I50" s="245"/>
      <c r="J50" s="211"/>
      <c r="K50" s="245"/>
      <c r="L50" s="211"/>
      <c r="M50" s="246"/>
      <c r="N50" s="211"/>
      <c r="O50" s="211"/>
      <c r="P50" s="211"/>
      <c r="Q50" s="211"/>
    </row>
    <row r="51" spans="1:63" ht="21.75" customHeight="1">
      <c r="A51" s="1" t="s">
        <v>115</v>
      </c>
      <c r="B51" s="211"/>
      <c r="C51" s="211"/>
      <c r="D51" s="211"/>
      <c r="E51" s="211"/>
      <c r="F51" s="211"/>
      <c r="G51" s="211"/>
      <c r="H51" s="211"/>
      <c r="I51" s="245"/>
      <c r="J51" s="211"/>
      <c r="K51" s="245"/>
      <c r="L51" s="211"/>
      <c r="M51" s="211"/>
      <c r="N51" s="211"/>
      <c r="O51" s="211"/>
      <c r="P51" s="211"/>
      <c r="Q51" s="211"/>
    </row>
    <row r="52" spans="1:63" ht="21.75" customHeight="1">
      <c r="B52" s="211"/>
      <c r="C52" s="211"/>
      <c r="D52" s="211"/>
      <c r="E52" s="211"/>
      <c r="F52" s="221"/>
      <c r="G52" s="211"/>
      <c r="H52" s="211"/>
      <c r="I52" s="245"/>
      <c r="J52" s="211"/>
      <c r="K52" s="245"/>
      <c r="L52" s="211"/>
      <c r="M52" s="211"/>
      <c r="N52" s="211"/>
      <c r="O52" s="211"/>
      <c r="P52" s="211"/>
      <c r="Q52" s="211"/>
    </row>
    <row r="53" spans="1:63" ht="21.75" customHeight="1">
      <c r="B53" s="211"/>
      <c r="C53" s="211"/>
      <c r="D53" s="211"/>
      <c r="E53" s="211"/>
      <c r="F53" s="245"/>
      <c r="G53" s="211"/>
      <c r="H53" s="211"/>
      <c r="I53" s="245"/>
      <c r="J53" s="211"/>
      <c r="K53" s="245"/>
      <c r="L53" s="211"/>
      <c r="M53" s="211"/>
      <c r="N53" s="211"/>
      <c r="O53" s="211"/>
      <c r="P53" s="211"/>
      <c r="Q53" s="211"/>
    </row>
    <row r="54" spans="1:63" ht="21.75" customHeight="1">
      <c r="B54" s="211"/>
      <c r="C54" s="211"/>
      <c r="D54" s="211"/>
      <c r="E54" s="211"/>
      <c r="F54" s="245"/>
      <c r="G54" s="211"/>
      <c r="H54" s="211"/>
      <c r="I54" s="245"/>
      <c r="J54" s="211"/>
      <c r="K54" s="247"/>
      <c r="L54" s="211"/>
      <c r="M54" s="211"/>
      <c r="N54" s="211"/>
      <c r="O54" s="211"/>
      <c r="P54" s="211"/>
      <c r="Q54" s="211"/>
    </row>
    <row r="55" spans="1:63">
      <c r="B55" s="211"/>
      <c r="C55" s="211"/>
      <c r="D55" s="211"/>
      <c r="E55" s="211"/>
      <c r="F55" s="245"/>
      <c r="G55" s="211"/>
      <c r="H55" s="211"/>
      <c r="I55" s="211"/>
      <c r="J55" s="211"/>
      <c r="K55" s="211"/>
      <c r="L55" s="211"/>
      <c r="M55" s="211"/>
      <c r="N55" s="211"/>
      <c r="O55" s="211"/>
      <c r="P55" s="211"/>
      <c r="Q55" s="211"/>
    </row>
    <row r="56" spans="1:63">
      <c r="B56" s="211"/>
      <c r="C56" s="211"/>
      <c r="D56" s="211"/>
      <c r="E56" s="211"/>
      <c r="F56" s="245"/>
      <c r="G56" s="211"/>
      <c r="H56" s="211"/>
      <c r="I56" s="211"/>
      <c r="J56" s="211"/>
      <c r="K56" s="211"/>
      <c r="L56" s="211"/>
      <c r="M56" s="211"/>
      <c r="N56" s="211"/>
      <c r="O56" s="211"/>
      <c r="P56" s="211"/>
      <c r="Q56" s="211"/>
    </row>
    <row r="57" spans="1:63">
      <c r="B57" s="211"/>
      <c r="C57" s="211"/>
      <c r="D57" s="211"/>
      <c r="E57" s="211"/>
      <c r="F57" s="245"/>
      <c r="G57" s="211"/>
      <c r="H57" s="211"/>
      <c r="I57" s="211"/>
      <c r="J57" s="211"/>
      <c r="K57" s="211"/>
      <c r="L57" s="211"/>
      <c r="M57" s="211"/>
      <c r="N57" s="211"/>
      <c r="O57" s="211"/>
      <c r="P57" s="211"/>
      <c r="Q57" s="211"/>
    </row>
    <row r="58" spans="1:63">
      <c r="B58" s="211"/>
      <c r="C58" s="211"/>
      <c r="D58" s="211"/>
      <c r="E58" s="211"/>
      <c r="F58" s="211"/>
      <c r="G58" s="211"/>
      <c r="H58" s="211"/>
      <c r="I58" s="211"/>
      <c r="J58" s="211"/>
      <c r="K58" s="211"/>
      <c r="L58" s="211"/>
      <c r="M58" s="211"/>
      <c r="N58" s="211"/>
      <c r="O58" s="211"/>
      <c r="P58" s="211"/>
      <c r="Q58" s="211"/>
    </row>
    <row r="59" spans="1:63">
      <c r="B59" s="211"/>
      <c r="C59" s="211"/>
      <c r="D59" s="211"/>
      <c r="E59" s="211"/>
      <c r="F59" s="211"/>
      <c r="G59" s="211"/>
      <c r="H59" s="211"/>
      <c r="I59" s="211"/>
      <c r="J59" s="211"/>
      <c r="K59" s="211"/>
      <c r="L59" s="211"/>
      <c r="M59" s="211"/>
      <c r="N59" s="211"/>
      <c r="O59" s="211"/>
      <c r="P59" s="211"/>
      <c r="Q59" s="211"/>
      <c r="R59" s="29"/>
      <c r="S59" s="29"/>
      <c r="T59" s="29"/>
      <c r="U59" s="29"/>
      <c r="V59" s="29"/>
      <c r="W59" s="29"/>
      <c r="X59" s="29"/>
      <c r="Y59" s="29"/>
      <c r="Z59" s="29"/>
    </row>
    <row r="60" spans="1:63">
      <c r="B60" s="211"/>
      <c r="C60" s="211"/>
      <c r="D60" s="211"/>
      <c r="E60" s="211"/>
      <c r="F60" s="211"/>
      <c r="G60" s="211"/>
      <c r="H60" s="211"/>
      <c r="I60" s="211"/>
      <c r="J60" s="211"/>
      <c r="K60" s="211"/>
      <c r="L60" s="211"/>
      <c r="M60" s="211"/>
      <c r="N60" s="211"/>
      <c r="O60" s="211"/>
      <c r="P60" s="211"/>
      <c r="Q60" s="211"/>
      <c r="R60" s="29"/>
      <c r="S60" s="29"/>
      <c r="T60" s="29"/>
      <c r="U60" s="29"/>
      <c r="V60" s="29"/>
      <c r="W60" s="29"/>
      <c r="X60" s="29"/>
      <c r="Y60" s="29"/>
      <c r="Z60" s="29"/>
    </row>
    <row r="61" spans="1:63">
      <c r="I61" s="29"/>
      <c r="J61" s="29"/>
      <c r="K61" s="29"/>
      <c r="L61" s="29"/>
      <c r="M61" s="29"/>
      <c r="N61" s="29"/>
      <c r="O61" s="29"/>
      <c r="P61" s="29"/>
      <c r="Q61" s="29"/>
      <c r="R61" s="29"/>
      <c r="S61" s="29"/>
      <c r="T61" s="29"/>
      <c r="U61" s="29"/>
      <c r="V61" s="29"/>
      <c r="W61" s="29"/>
      <c r="X61" s="29"/>
      <c r="Y61" s="29"/>
      <c r="Z61" s="29"/>
    </row>
    <row r="62" spans="1:63">
      <c r="I62" s="29"/>
      <c r="J62" s="29"/>
      <c r="K62" s="29"/>
      <c r="L62" s="29"/>
      <c r="M62" s="29"/>
      <c r="N62" s="29"/>
      <c r="O62" s="29"/>
      <c r="P62" s="29"/>
      <c r="Q62" s="29"/>
      <c r="R62" s="29"/>
      <c r="S62" s="29"/>
      <c r="T62" s="29"/>
      <c r="U62" s="29"/>
      <c r="V62" s="29"/>
      <c r="W62" s="29"/>
      <c r="X62" s="29"/>
      <c r="Y62" s="29"/>
      <c r="Z62" s="29"/>
    </row>
    <row r="63" spans="1:63">
      <c r="I63" s="29"/>
      <c r="J63" s="29"/>
      <c r="K63" s="29"/>
      <c r="L63" s="29"/>
      <c r="M63" s="29"/>
      <c r="N63" s="29"/>
      <c r="O63" s="29"/>
      <c r="P63" s="29"/>
      <c r="Q63" s="29"/>
      <c r="R63" s="29"/>
      <c r="S63" s="29"/>
      <c r="T63" s="29"/>
      <c r="U63" s="29"/>
      <c r="V63" s="29"/>
      <c r="W63" s="29"/>
      <c r="X63" s="29"/>
      <c r="Y63" s="29"/>
      <c r="Z63" s="29"/>
    </row>
    <row r="64" spans="1:63">
      <c r="I64" s="29"/>
      <c r="J64" s="29"/>
      <c r="K64" s="29"/>
      <c r="L64" s="29"/>
      <c r="M64" s="29"/>
      <c r="N64" s="29"/>
      <c r="O64" s="29"/>
      <c r="P64" s="29"/>
      <c r="Q64" s="29"/>
      <c r="R64" s="29"/>
      <c r="S64" s="29"/>
      <c r="T64" s="29"/>
      <c r="U64" s="29"/>
      <c r="V64" s="29"/>
      <c r="W64" s="29"/>
      <c r="X64" s="29"/>
      <c r="Y64" s="29"/>
      <c r="Z64" s="29"/>
    </row>
    <row r="65" spans="9:26">
      <c r="I65" s="29"/>
      <c r="J65" s="29"/>
      <c r="K65" s="29"/>
      <c r="L65" s="29"/>
      <c r="M65" s="29"/>
      <c r="N65" s="29"/>
      <c r="O65" s="29"/>
      <c r="P65" s="29"/>
      <c r="Q65" s="29"/>
      <c r="R65" s="29"/>
      <c r="S65" s="29"/>
      <c r="T65" s="29"/>
      <c r="U65" s="29"/>
      <c r="V65" s="29"/>
      <c r="W65" s="29"/>
      <c r="X65" s="29"/>
      <c r="Y65" s="29"/>
      <c r="Z65" s="29"/>
    </row>
    <row r="66" spans="9:26">
      <c r="I66" s="29"/>
      <c r="J66" s="29"/>
      <c r="K66" s="29"/>
      <c r="L66" s="29"/>
      <c r="M66" s="29"/>
      <c r="N66" s="29"/>
      <c r="O66" s="29"/>
      <c r="P66" s="29"/>
      <c r="Q66" s="29"/>
      <c r="R66" s="29"/>
      <c r="S66" s="29"/>
      <c r="T66" s="29"/>
      <c r="U66" s="29"/>
      <c r="V66" s="29"/>
      <c r="W66" s="29"/>
      <c r="X66" s="29"/>
      <c r="Y66" s="29"/>
      <c r="Z66" s="29"/>
    </row>
    <row r="67" spans="9:26">
      <c r="I67" s="29"/>
      <c r="J67" s="29"/>
      <c r="K67" s="29"/>
      <c r="L67" s="29"/>
      <c r="M67" s="29"/>
      <c r="N67" s="29"/>
      <c r="O67" s="29"/>
      <c r="P67" s="29"/>
      <c r="Q67" s="29"/>
      <c r="R67" s="29"/>
      <c r="S67" s="29"/>
      <c r="T67" s="29"/>
      <c r="U67" s="29"/>
      <c r="V67" s="29"/>
      <c r="W67" s="29"/>
      <c r="X67" s="29"/>
      <c r="Y67" s="29"/>
      <c r="Z67" s="29"/>
    </row>
    <row r="68" spans="9:26">
      <c r="I68" s="29"/>
      <c r="J68" s="29"/>
      <c r="K68" s="29"/>
      <c r="L68" s="29"/>
      <c r="M68" s="29"/>
      <c r="N68" s="29"/>
      <c r="O68" s="29"/>
      <c r="P68" s="29"/>
      <c r="Q68" s="29"/>
      <c r="R68" s="29"/>
      <c r="S68" s="29"/>
      <c r="T68" s="29"/>
      <c r="U68" s="29"/>
      <c r="V68" s="29"/>
      <c r="W68" s="29"/>
      <c r="X68" s="29"/>
      <c r="Y68" s="29"/>
      <c r="Z68" s="29"/>
    </row>
    <row r="69" spans="9:26">
      <c r="I69" s="29"/>
      <c r="J69" s="29"/>
      <c r="K69" s="29"/>
      <c r="L69" s="29"/>
      <c r="M69" s="29"/>
      <c r="N69" s="29"/>
      <c r="O69" s="29"/>
      <c r="P69" s="29"/>
      <c r="Q69" s="29"/>
      <c r="R69" s="29"/>
      <c r="S69" s="29"/>
      <c r="T69" s="29"/>
      <c r="U69" s="29"/>
      <c r="V69" s="29"/>
      <c r="W69" s="29"/>
      <c r="X69" s="29"/>
      <c r="Y69" s="29"/>
      <c r="Z69" s="29"/>
    </row>
    <row r="70" spans="9:26">
      <c r="I70" s="29"/>
      <c r="J70" s="29"/>
      <c r="K70" s="29"/>
      <c r="L70" s="29"/>
      <c r="M70" s="29"/>
      <c r="N70" s="29"/>
      <c r="O70" s="29"/>
      <c r="P70" s="29"/>
      <c r="Q70" s="29"/>
      <c r="R70" s="29"/>
      <c r="S70" s="29"/>
      <c r="T70" s="29"/>
      <c r="U70" s="29"/>
      <c r="V70" s="29"/>
      <c r="W70" s="29"/>
      <c r="X70" s="29"/>
      <c r="Y70" s="29"/>
      <c r="Z70" s="29"/>
    </row>
  </sheetData>
  <mergeCells count="10">
    <mergeCell ref="B26:C26"/>
    <mergeCell ref="B27:C27"/>
    <mergeCell ref="B22:B25"/>
    <mergeCell ref="D4:F4"/>
    <mergeCell ref="B2:AL2"/>
    <mergeCell ref="B7:B8"/>
    <mergeCell ref="B12:B16"/>
    <mergeCell ref="B17:B21"/>
    <mergeCell ref="B9:B11"/>
    <mergeCell ref="Z4:AD4"/>
  </mergeCells>
  <phoneticPr fontId="5"/>
  <printOptions horizontalCentered="1"/>
  <pageMargins left="0.39370078740157483" right="0.39370078740157483" top="0.78740157480314965" bottom="0.19685039370078741" header="0.11811023622047245" footer="0.11811023622047245"/>
  <pageSetup paperSize="8" scale="39" orientation="landscape" cellComments="asDisplayed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70"/>
  <sheetViews>
    <sheetView topLeftCell="B1" zoomScale="75" zoomScaleNormal="75" workbookViewId="0">
      <pane xSplit="2" ySplit="6" topLeftCell="AC7" activePane="bottomRight" state="frozen"/>
      <selection activeCell="C11" sqref="C11"/>
      <selection pane="topRight" activeCell="C11" sqref="C11"/>
      <selection pane="bottomLeft" activeCell="C11" sqref="C11"/>
      <selection pane="bottomRight" activeCell="C11" sqref="C11"/>
    </sheetView>
  </sheetViews>
  <sheetFormatPr defaultColWidth="10.28515625" defaultRowHeight="14.25" outlineLevelCol="1"/>
  <cols>
    <col min="1" max="1" width="10.28515625" style="1" customWidth="1"/>
    <col min="2" max="2" width="5.85546875" style="1" customWidth="1"/>
    <col min="3" max="3" width="23" style="1" customWidth="1"/>
    <col min="4" max="4" width="15.5703125" style="1" customWidth="1"/>
    <col min="5" max="5" width="16.140625" style="1" customWidth="1"/>
    <col min="6" max="6" width="14" style="1" customWidth="1"/>
    <col min="7" max="7" width="14.140625" style="1" customWidth="1"/>
    <col min="8" max="8" width="14.140625" style="1" hidden="1" customWidth="1"/>
    <col min="9" max="9" width="14.42578125" style="1" customWidth="1"/>
    <col min="10" max="10" width="14.42578125" style="1" hidden="1" customWidth="1"/>
    <col min="11" max="11" width="15.85546875" style="1" customWidth="1"/>
    <col min="12" max="12" width="14.42578125" style="1" customWidth="1"/>
    <col min="13" max="13" width="21.28515625" style="1" customWidth="1"/>
    <col min="14" max="14" width="14.42578125" style="1" hidden="1" customWidth="1"/>
    <col min="15" max="15" width="14.42578125" style="1" customWidth="1"/>
    <col min="16" max="16" width="14.42578125" style="1" hidden="1" customWidth="1"/>
    <col min="17" max="17" width="14.42578125" style="1" customWidth="1"/>
    <col min="18" max="19" width="15" style="1" customWidth="1"/>
    <col min="20" max="21" width="14.42578125" style="1" customWidth="1"/>
    <col min="22" max="22" width="9.140625" style="1" customWidth="1"/>
    <col min="23" max="24" width="14.42578125" style="1" customWidth="1"/>
    <col min="25" max="25" width="26.28515625" style="1" customWidth="1"/>
    <col min="26" max="30" width="14.42578125" style="1" customWidth="1"/>
    <col min="31" max="36" width="16" style="1" customWidth="1"/>
    <col min="37" max="37" width="14.42578125" style="1" customWidth="1"/>
    <col min="38" max="38" width="15.42578125" style="1" customWidth="1"/>
    <col min="39" max="39" width="29.28515625" style="1" customWidth="1"/>
    <col min="40" max="41" width="17.85546875" style="1" customWidth="1"/>
    <col min="42" max="42" width="17.140625" style="1" customWidth="1"/>
    <col min="43" max="43" width="17" style="1" customWidth="1" outlineLevel="1"/>
    <col min="44" max="45" width="17" style="1" customWidth="1"/>
    <col min="46" max="46" width="10.28515625" style="1" customWidth="1"/>
    <col min="47" max="47" width="16.140625" style="1" customWidth="1"/>
    <col min="48" max="48" width="18.140625" style="1" customWidth="1"/>
    <col min="49" max="50" width="19.140625" style="1" customWidth="1"/>
    <col min="51" max="52" width="16.140625" style="1" customWidth="1" outlineLevel="1"/>
    <col min="53" max="56" width="18.140625" style="1" customWidth="1" outlineLevel="1"/>
    <col min="57" max="57" width="15.28515625" style="2" customWidth="1"/>
    <col min="58" max="58" width="19.140625" style="1" customWidth="1"/>
    <col min="59" max="61" width="19.140625" style="1" customWidth="1" outlineLevel="1"/>
    <col min="62" max="62" width="43.28515625" style="1" customWidth="1"/>
    <col min="63" max="63" width="19.140625" style="1" hidden="1" customWidth="1"/>
    <col min="64" max="65" width="19.140625" style="1" customWidth="1"/>
    <col min="66" max="16384" width="10.28515625" style="1"/>
  </cols>
  <sheetData>
    <row r="2" spans="2:65">
      <c r="B2" s="767"/>
      <c r="C2" s="767"/>
      <c r="D2" s="767"/>
      <c r="E2" s="767"/>
      <c r="F2" s="767"/>
      <c r="G2" s="767"/>
      <c r="H2" s="767"/>
      <c r="I2" s="767"/>
      <c r="J2" s="767"/>
      <c r="K2" s="767"/>
      <c r="L2" s="767"/>
      <c r="M2" s="767"/>
      <c r="N2" s="767"/>
      <c r="O2" s="767"/>
      <c r="P2" s="767"/>
      <c r="Q2" s="767"/>
      <c r="R2" s="767"/>
      <c r="S2" s="767"/>
      <c r="T2" s="767"/>
      <c r="U2" s="767"/>
      <c r="V2" s="767"/>
      <c r="W2" s="767"/>
      <c r="X2" s="767"/>
      <c r="Y2" s="767"/>
      <c r="Z2" s="767"/>
      <c r="AA2" s="767"/>
      <c r="AB2" s="767"/>
      <c r="AC2" s="767"/>
      <c r="AD2" s="767"/>
      <c r="AE2" s="767"/>
      <c r="AF2" s="767"/>
      <c r="AG2" s="767"/>
      <c r="AH2" s="767"/>
      <c r="AI2" s="767"/>
      <c r="AJ2" s="767"/>
      <c r="AK2" s="767"/>
      <c r="AL2" s="767"/>
      <c r="BK2" s="3"/>
    </row>
    <row r="3" spans="2:65" ht="31.5" thickBot="1">
      <c r="B3" s="254" t="s">
        <v>110</v>
      </c>
      <c r="AA3" s="3"/>
      <c r="AB3" s="3"/>
      <c r="AC3" s="3"/>
      <c r="AK3" s="4"/>
      <c r="AL3" s="4"/>
      <c r="AN3" s="1" t="s">
        <v>3</v>
      </c>
    </row>
    <row r="4" spans="2:65" s="222" customFormat="1" ht="24" customHeight="1" thickBot="1">
      <c r="D4" s="768" t="s">
        <v>4</v>
      </c>
      <c r="E4" s="769"/>
      <c r="F4" s="769"/>
      <c r="G4" s="224"/>
      <c r="H4" s="224"/>
      <c r="I4" s="223" t="s">
        <v>0</v>
      </c>
      <c r="J4" s="224"/>
      <c r="K4" s="224"/>
      <c r="L4" s="224"/>
      <c r="M4" s="224"/>
      <c r="N4" s="224"/>
      <c r="O4" s="224"/>
      <c r="P4" s="224"/>
      <c r="Q4" s="224"/>
      <c r="R4" s="224"/>
      <c r="S4" s="224"/>
      <c r="T4" s="225"/>
      <c r="U4" s="231" t="s">
        <v>98</v>
      </c>
      <c r="V4" s="226"/>
      <c r="W4" s="227"/>
      <c r="X4" s="228" t="s">
        <v>99</v>
      </c>
      <c r="Y4" s="229" t="s">
        <v>114</v>
      </c>
      <c r="Z4" s="778" t="s">
        <v>100</v>
      </c>
      <c r="AA4" s="779"/>
      <c r="AB4" s="779"/>
      <c r="AC4" s="779"/>
      <c r="AD4" s="780"/>
      <c r="AE4" s="224" t="s">
        <v>101</v>
      </c>
      <c r="AF4" s="224"/>
      <c r="AG4" s="224"/>
      <c r="AH4" s="224"/>
      <c r="AI4" s="224"/>
      <c r="AJ4" s="224"/>
      <c r="AK4" s="232" t="s">
        <v>102</v>
      </c>
      <c r="AL4" s="225"/>
      <c r="AY4" s="222" t="s">
        <v>5</v>
      </c>
      <c r="BE4" s="230"/>
    </row>
    <row r="5" spans="2:65" s="2" customFormat="1" ht="57.75" customHeight="1" thickBot="1">
      <c r="B5" s="7"/>
      <c r="C5" s="6"/>
      <c r="D5" s="8" t="s">
        <v>153</v>
      </c>
      <c r="E5" s="9" t="s">
        <v>7</v>
      </c>
      <c r="F5" s="10" t="s">
        <v>154</v>
      </c>
      <c r="G5" s="11" t="s">
        <v>1</v>
      </c>
      <c r="H5" s="235"/>
      <c r="I5" s="12" t="s">
        <v>155</v>
      </c>
      <c r="J5" s="9" t="s">
        <v>10</v>
      </c>
      <c r="K5" s="13" t="s">
        <v>156</v>
      </c>
      <c r="L5" s="13" t="s">
        <v>157</v>
      </c>
      <c r="M5" s="13" t="s">
        <v>158</v>
      </c>
      <c r="N5" s="14" t="s">
        <v>1</v>
      </c>
      <c r="O5" s="14" t="s">
        <v>14</v>
      </c>
      <c r="P5" s="8" t="s">
        <v>15</v>
      </c>
      <c r="Q5" s="15" t="s">
        <v>16</v>
      </c>
      <c r="R5" s="16" t="s">
        <v>160</v>
      </c>
      <c r="S5" s="17" t="s">
        <v>161</v>
      </c>
      <c r="T5" s="11" t="s">
        <v>1</v>
      </c>
      <c r="U5" s="11" t="s">
        <v>19</v>
      </c>
      <c r="V5" s="18" t="s">
        <v>20</v>
      </c>
      <c r="W5" s="11" t="s">
        <v>21</v>
      </c>
      <c r="X5" s="19" t="s">
        <v>22</v>
      </c>
      <c r="Y5" s="20" t="s">
        <v>23</v>
      </c>
      <c r="Z5" s="12" t="s">
        <v>24</v>
      </c>
      <c r="AA5" s="21" t="s">
        <v>25</v>
      </c>
      <c r="AB5" s="21" t="s">
        <v>26</v>
      </c>
      <c r="AC5" s="8" t="s">
        <v>27</v>
      </c>
      <c r="AD5" s="22" t="s">
        <v>28</v>
      </c>
      <c r="AE5" s="23" t="s">
        <v>29</v>
      </c>
      <c r="AF5" s="14" t="s">
        <v>30</v>
      </c>
      <c r="AG5" s="24" t="s">
        <v>31</v>
      </c>
      <c r="AH5" s="25" t="s">
        <v>95</v>
      </c>
      <c r="AI5" s="25" t="s">
        <v>96</v>
      </c>
      <c r="AJ5" s="26" t="s">
        <v>32</v>
      </c>
      <c r="AK5" s="27" t="s">
        <v>103</v>
      </c>
      <c r="AL5" s="27" t="s">
        <v>104</v>
      </c>
      <c r="AN5" s="8" t="s">
        <v>152</v>
      </c>
      <c r="AO5" s="8" t="s">
        <v>81</v>
      </c>
      <c r="AP5" s="9" t="s">
        <v>82</v>
      </c>
      <c r="AQ5" s="9" t="s">
        <v>83</v>
      </c>
      <c r="AR5" s="28" t="s">
        <v>33</v>
      </c>
      <c r="AS5" s="28" t="s">
        <v>34</v>
      </c>
      <c r="AU5" s="8" t="s">
        <v>159</v>
      </c>
      <c r="AV5" s="28"/>
      <c r="AW5" s="28" t="s">
        <v>33</v>
      </c>
      <c r="AX5" s="29"/>
      <c r="AY5" s="8" t="s">
        <v>37</v>
      </c>
      <c r="AZ5" s="9" t="s">
        <v>38</v>
      </c>
      <c r="BA5" s="9" t="s">
        <v>39</v>
      </c>
      <c r="BB5" s="5" t="s">
        <v>33</v>
      </c>
      <c r="BC5" s="30"/>
      <c r="BD5" s="30"/>
      <c r="BE5" s="8" t="s">
        <v>40</v>
      </c>
      <c r="BF5" s="8" t="s">
        <v>41</v>
      </c>
      <c r="BG5" s="8" t="s">
        <v>42</v>
      </c>
      <c r="BH5" s="31" t="s">
        <v>43</v>
      </c>
      <c r="BI5" s="31" t="s">
        <v>44</v>
      </c>
      <c r="BJ5" s="32"/>
      <c r="BK5" s="33" t="s">
        <v>45</v>
      </c>
      <c r="BL5" s="33" t="s">
        <v>46</v>
      </c>
      <c r="BM5" s="33" t="s">
        <v>47</v>
      </c>
    </row>
    <row r="6" spans="2:65" ht="15.75" customHeight="1" thickBot="1">
      <c r="B6" s="35"/>
      <c r="C6" s="36"/>
      <c r="D6" s="37"/>
      <c r="E6" s="38"/>
      <c r="F6" s="39"/>
      <c r="G6" s="40"/>
      <c r="H6" s="236"/>
      <c r="I6" s="41"/>
      <c r="J6" s="42"/>
      <c r="K6" s="42"/>
      <c r="L6" s="42"/>
      <c r="M6" s="42"/>
      <c r="N6" s="43"/>
      <c r="O6" s="43"/>
      <c r="P6" s="43"/>
      <c r="Q6" s="44"/>
      <c r="R6" s="45"/>
      <c r="S6" s="46"/>
      <c r="T6" s="47"/>
      <c r="U6" s="40"/>
      <c r="V6" s="48"/>
      <c r="W6" s="40"/>
      <c r="X6" s="49"/>
      <c r="Y6" s="50"/>
      <c r="Z6" s="41"/>
      <c r="AA6" s="51"/>
      <c r="AB6" s="51"/>
      <c r="AC6" s="43"/>
      <c r="AD6" s="52"/>
      <c r="AE6" s="53"/>
      <c r="AF6" s="54"/>
      <c r="AG6" s="55"/>
      <c r="AH6" s="56"/>
      <c r="AI6" s="56"/>
      <c r="AJ6" s="57"/>
      <c r="AK6" s="58"/>
      <c r="AL6" s="58"/>
      <c r="AN6" s="37"/>
      <c r="AO6" s="37"/>
      <c r="AP6" s="38"/>
      <c r="AQ6" s="38"/>
      <c r="AR6" s="38"/>
      <c r="AS6" s="38"/>
      <c r="AU6" s="37"/>
      <c r="AV6" s="38"/>
      <c r="AW6" s="38"/>
      <c r="AX6" s="39"/>
      <c r="AY6" s="59"/>
      <c r="AZ6" s="38"/>
      <c r="BA6" s="38"/>
      <c r="BB6" s="38"/>
      <c r="BC6" s="39"/>
      <c r="BD6" s="39"/>
      <c r="BE6" s="37"/>
      <c r="BF6" s="37"/>
      <c r="BG6" s="37"/>
      <c r="BH6" s="60"/>
      <c r="BI6" s="60"/>
      <c r="BJ6" s="60"/>
      <c r="BK6" s="37"/>
      <c r="BL6" s="37"/>
      <c r="BM6" s="37"/>
    </row>
    <row r="7" spans="2:65" ht="3.75" customHeight="1">
      <c r="B7" s="776" t="s">
        <v>48</v>
      </c>
      <c r="C7" s="77"/>
      <c r="D7" s="77"/>
      <c r="E7" s="36"/>
      <c r="F7" s="78"/>
      <c r="G7" s="79"/>
      <c r="H7" s="237"/>
      <c r="I7" s="80"/>
      <c r="J7" s="81"/>
      <c r="K7" s="81"/>
      <c r="L7" s="81"/>
      <c r="M7" s="81"/>
      <c r="N7" s="77">
        <f>SUM(I7:M7)/1000</f>
        <v>0</v>
      </c>
      <c r="O7" s="77"/>
      <c r="P7" s="77"/>
      <c r="Q7" s="82"/>
      <c r="R7" s="83"/>
      <c r="S7" s="84"/>
      <c r="T7" s="79"/>
      <c r="U7" s="79"/>
      <c r="V7" s="85"/>
      <c r="W7" s="79"/>
      <c r="X7" s="86"/>
      <c r="Y7" s="87"/>
      <c r="Z7" s="80"/>
      <c r="AA7" s="88"/>
      <c r="AB7" s="88"/>
      <c r="AC7" s="77"/>
      <c r="AD7" s="89"/>
      <c r="AE7" s="80"/>
      <c r="AF7" s="77"/>
      <c r="AG7" s="89"/>
      <c r="AH7" s="79"/>
      <c r="AI7" s="79"/>
      <c r="AJ7" s="90"/>
      <c r="AK7" s="91"/>
      <c r="AL7" s="91"/>
      <c r="AN7" s="77"/>
      <c r="AO7" s="77"/>
      <c r="AP7" s="36"/>
      <c r="AQ7" s="36"/>
      <c r="AR7" s="36"/>
      <c r="AS7" s="36"/>
      <c r="AU7" s="77"/>
      <c r="AV7" s="36"/>
      <c r="AW7" s="36"/>
      <c r="AX7" s="29"/>
      <c r="AY7" s="77"/>
      <c r="AZ7" s="36"/>
      <c r="BA7" s="36"/>
      <c r="BB7" s="36"/>
      <c r="BC7" s="29"/>
      <c r="BD7" s="29"/>
      <c r="BE7" s="92"/>
      <c r="BF7" s="77"/>
      <c r="BG7" s="77"/>
      <c r="BH7" s="93"/>
      <c r="BI7" s="93"/>
      <c r="BJ7" s="93"/>
      <c r="BK7" s="77"/>
      <c r="BL7" s="77"/>
      <c r="BM7" s="77"/>
    </row>
    <row r="8" spans="2:65" ht="39" customHeight="1">
      <c r="B8" s="777"/>
      <c r="C8" s="94" t="s">
        <v>49</v>
      </c>
      <c r="D8" s="94" t="e">
        <f>#REF!</f>
        <v>#REF!</v>
      </c>
      <c r="E8" s="95" t="e">
        <f>#REF!</f>
        <v>#REF!</v>
      </c>
      <c r="F8" s="96" t="e">
        <f>#REF!</f>
        <v>#REF!</v>
      </c>
      <c r="G8" s="97" t="e">
        <f>SUM(E8:F8)</f>
        <v>#REF!</v>
      </c>
      <c r="H8" s="238"/>
      <c r="I8" s="98" t="e">
        <f>#REF!</f>
        <v>#REF!</v>
      </c>
      <c r="J8" s="99" t="e">
        <f>#REF!</f>
        <v>#REF!</v>
      </c>
      <c r="K8" s="99" t="e">
        <f>#REF!</f>
        <v>#REF!</v>
      </c>
      <c r="L8" s="99" t="e">
        <f>#REF!</f>
        <v>#REF!</v>
      </c>
      <c r="M8" s="99" t="e">
        <f>#REF!</f>
        <v>#REF!</v>
      </c>
      <c r="N8" s="94" t="e">
        <f>#REF!</f>
        <v>#REF!</v>
      </c>
      <c r="O8" s="94" t="e">
        <f>#REF!</f>
        <v>#REF!</v>
      </c>
      <c r="P8" s="94" t="e">
        <f>#REF!</f>
        <v>#REF!</v>
      </c>
      <c r="Q8" s="100" t="e">
        <f>#REF!</f>
        <v>#REF!</v>
      </c>
      <c r="R8" s="101" t="e">
        <f>#REF!</f>
        <v>#REF!</v>
      </c>
      <c r="S8" s="102" t="e">
        <f>#REF!</f>
        <v>#REF!</v>
      </c>
      <c r="T8" s="97" t="e">
        <f>I8-J8+K8+L8+M8+Q8+R8+S8</f>
        <v>#REF!</v>
      </c>
      <c r="U8" s="97" t="e">
        <f>G8-T8</f>
        <v>#REF!</v>
      </c>
      <c r="V8" s="103" t="e">
        <f t="shared" ref="V8:V25" si="0">U8/G8</f>
        <v>#REF!</v>
      </c>
      <c r="W8" s="97" t="e">
        <f t="shared" ref="W8:W25" si="1">MAX((U8*0.4),0)</f>
        <v>#REF!</v>
      </c>
      <c r="X8" s="104" t="e">
        <f t="shared" ref="X8:X25" si="2">U8-W8</f>
        <v>#REF!</v>
      </c>
      <c r="Y8" s="105" t="e">
        <f t="shared" ref="Y8:Y25" si="3">SUM(X8,Q8)</f>
        <v>#REF!</v>
      </c>
      <c r="Z8" s="98" t="e">
        <f t="shared" ref="Z8:Z25" si="4">$Y8/5%</f>
        <v>#REF!</v>
      </c>
      <c r="AA8" s="106" t="e">
        <f t="shared" ref="AA8:AA25" si="5">$Y8/6.66%</f>
        <v>#REF!</v>
      </c>
      <c r="AB8" s="106" t="e">
        <f t="shared" ref="AB8:AB25" si="6">$Y8/10%</f>
        <v>#REF!</v>
      </c>
      <c r="AC8" s="94" t="e">
        <f t="shared" ref="AC8:AC25" si="7">$Y8/15%</f>
        <v>#REF!</v>
      </c>
      <c r="AD8" s="107" t="e">
        <f t="shared" ref="AD8:AD25" si="8">$Y8/20%</f>
        <v>#REF!</v>
      </c>
      <c r="AE8" s="98" t="e">
        <f>#REF!</f>
        <v>#REF!</v>
      </c>
      <c r="AF8" s="94" t="e">
        <f>#REF!</f>
        <v>#REF!</v>
      </c>
      <c r="AG8" s="107" t="e">
        <f>#REF!</f>
        <v>#REF!</v>
      </c>
      <c r="AH8" s="97" t="e">
        <f>#REF!</f>
        <v>#REF!</v>
      </c>
      <c r="AI8" s="97" t="e">
        <f>#REF!</f>
        <v>#REF!</v>
      </c>
      <c r="AJ8" s="108" t="e">
        <f t="shared" ref="AJ8:AJ25" si="9">SUM(AE8:AI8)</f>
        <v>#REF!</v>
      </c>
      <c r="AK8" s="109" t="e">
        <f t="shared" ref="AK8:AK25" si="10">IF((AA8-AJ8)&gt;0,"○","×")</f>
        <v>#REF!</v>
      </c>
      <c r="AL8" s="109" t="e">
        <f t="shared" ref="AL8:AL25" si="11">IF((AB8-AJ8)&gt;0,"○","×")</f>
        <v>#REF!</v>
      </c>
      <c r="AN8" s="94">
        <v>109666</v>
      </c>
      <c r="AO8" s="94">
        <v>111112</v>
      </c>
      <c r="AP8" s="95">
        <v>115169</v>
      </c>
      <c r="AQ8" s="95">
        <v>100771</v>
      </c>
      <c r="AR8" s="95">
        <f>SUM(AN8:AP8)</f>
        <v>335947</v>
      </c>
      <c r="AS8" s="95">
        <f>AR8/3</f>
        <v>111982.33333333333</v>
      </c>
      <c r="AU8" s="94">
        <v>1759</v>
      </c>
      <c r="AV8" s="95"/>
      <c r="AW8" s="95">
        <f t="shared" ref="AW8:AW25" si="12">SUM(AU8:AV8)</f>
        <v>1759</v>
      </c>
      <c r="AX8" s="29"/>
      <c r="AY8" s="94">
        <v>277234</v>
      </c>
      <c r="AZ8" s="95">
        <v>35408</v>
      </c>
      <c r="BA8" s="95"/>
      <c r="BB8" s="95">
        <v>328875</v>
      </c>
      <c r="BC8" s="110">
        <f>AY8/BB8</f>
        <v>0.84297681489927789</v>
      </c>
      <c r="BD8" s="111" t="e">
        <f>AJ8*BC8*0.04</f>
        <v>#REF!</v>
      </c>
      <c r="BE8" s="112" t="s">
        <v>50</v>
      </c>
      <c r="BF8" s="94">
        <v>163</v>
      </c>
      <c r="BG8" s="94"/>
      <c r="BH8" s="113" t="e">
        <f t="shared" ref="BH8:BH25" si="13">I8/$BF8</f>
        <v>#REF!</v>
      </c>
      <c r="BI8" s="113" t="e">
        <f t="shared" ref="BI8:BI18" si="14">I8/$BG8</f>
        <v>#REF!</v>
      </c>
      <c r="BJ8" s="114" t="s">
        <v>51</v>
      </c>
      <c r="BK8" s="94" t="e">
        <f>K8/$BF$8</f>
        <v>#REF!</v>
      </c>
      <c r="BL8" s="94" t="e">
        <f>U8/$BF$8</f>
        <v>#REF!</v>
      </c>
      <c r="BM8" s="94" t="e">
        <f>Y8/$BF$8</f>
        <v>#REF!</v>
      </c>
    </row>
    <row r="9" spans="2:65" ht="39" customHeight="1">
      <c r="B9" s="773" t="s">
        <v>52</v>
      </c>
      <c r="C9" s="115" t="s">
        <v>53</v>
      </c>
      <c r="D9" s="115" t="e">
        <f>#REF!</f>
        <v>#REF!</v>
      </c>
      <c r="E9" s="116" t="e">
        <f>#REF!</f>
        <v>#REF!</v>
      </c>
      <c r="F9" s="117" t="e">
        <f>#REF!</f>
        <v>#REF!</v>
      </c>
      <c r="G9" s="118" t="e">
        <f>SUM(E9:F9)</f>
        <v>#REF!</v>
      </c>
      <c r="H9" s="239"/>
      <c r="I9" s="119" t="e">
        <f>#REF!</f>
        <v>#REF!</v>
      </c>
      <c r="J9" s="116" t="e">
        <f>#REF!</f>
        <v>#REF!</v>
      </c>
      <c r="K9" s="99" t="e">
        <f>#REF!</f>
        <v>#REF!</v>
      </c>
      <c r="L9" s="116" t="e">
        <f>#REF!</f>
        <v>#REF!</v>
      </c>
      <c r="M9" s="218" t="e">
        <f>#REF!</f>
        <v>#REF!</v>
      </c>
      <c r="N9" s="219" t="e">
        <f>#REF!</f>
        <v>#REF!</v>
      </c>
      <c r="O9" s="219" t="e">
        <f>#REF!</f>
        <v>#REF!</v>
      </c>
      <c r="P9" s="115" t="e">
        <f>#REF!</f>
        <v>#REF!</v>
      </c>
      <c r="Q9" s="120" t="e">
        <f>#REF!</f>
        <v>#REF!</v>
      </c>
      <c r="R9" s="121" t="e">
        <f>#REF!</f>
        <v>#REF!</v>
      </c>
      <c r="S9" s="122" t="e">
        <f>#REF!</f>
        <v>#REF!</v>
      </c>
      <c r="T9" s="97" t="e">
        <f>I9-J9+K9+L9+M9+Q9+R9+S9</f>
        <v>#REF!</v>
      </c>
      <c r="U9" s="118" t="e">
        <f>G9-T9</f>
        <v>#REF!</v>
      </c>
      <c r="V9" s="123" t="e">
        <f t="shared" si="0"/>
        <v>#REF!</v>
      </c>
      <c r="W9" s="118" t="e">
        <f t="shared" si="1"/>
        <v>#REF!</v>
      </c>
      <c r="X9" s="124" t="e">
        <f t="shared" si="2"/>
        <v>#REF!</v>
      </c>
      <c r="Y9" s="125" t="e">
        <f t="shared" si="3"/>
        <v>#REF!</v>
      </c>
      <c r="Z9" s="119" t="e">
        <f t="shared" si="4"/>
        <v>#REF!</v>
      </c>
      <c r="AA9" s="126" t="e">
        <f t="shared" si="5"/>
        <v>#REF!</v>
      </c>
      <c r="AB9" s="126" t="e">
        <f t="shared" si="6"/>
        <v>#REF!</v>
      </c>
      <c r="AC9" s="115" t="e">
        <f t="shared" si="7"/>
        <v>#REF!</v>
      </c>
      <c r="AD9" s="107" t="e">
        <f t="shared" si="8"/>
        <v>#REF!</v>
      </c>
      <c r="AE9" s="119" t="e">
        <f>#REF!</f>
        <v>#REF!</v>
      </c>
      <c r="AF9" s="115" t="e">
        <f>#REF!</f>
        <v>#REF!</v>
      </c>
      <c r="AG9" s="107" t="e">
        <f>#REF!</f>
        <v>#REF!</v>
      </c>
      <c r="AH9" s="118" t="e">
        <f>#REF!</f>
        <v>#REF!</v>
      </c>
      <c r="AI9" s="118" t="e">
        <f>#REF!</f>
        <v>#REF!</v>
      </c>
      <c r="AJ9" s="127" t="e">
        <f t="shared" si="9"/>
        <v>#REF!</v>
      </c>
      <c r="AK9" s="128" t="e">
        <f t="shared" si="10"/>
        <v>#REF!</v>
      </c>
      <c r="AL9" s="128" t="e">
        <f t="shared" si="11"/>
        <v>#REF!</v>
      </c>
      <c r="AN9" s="115">
        <v>32728</v>
      </c>
      <c r="AO9" s="115">
        <v>34046</v>
      </c>
      <c r="AP9" s="116">
        <v>34816</v>
      </c>
      <c r="AQ9" s="116">
        <v>35871</v>
      </c>
      <c r="AR9" s="116">
        <f>SUM(AN9:AP9)</f>
        <v>101590</v>
      </c>
      <c r="AS9" s="116">
        <f t="shared" ref="AS9:AS20" si="15">AR9/3</f>
        <v>33863.333333333336</v>
      </c>
      <c r="AU9" s="115">
        <v>6</v>
      </c>
      <c r="AV9" s="116"/>
      <c r="AW9" s="116">
        <f t="shared" si="12"/>
        <v>6</v>
      </c>
      <c r="AX9" s="29"/>
      <c r="AY9" s="115">
        <v>53762</v>
      </c>
      <c r="AZ9" s="116">
        <v>915</v>
      </c>
      <c r="BA9" s="116"/>
      <c r="BB9" s="116">
        <v>59310</v>
      </c>
      <c r="BC9" s="110">
        <f>AY9/BB9</f>
        <v>0.90645759568369588</v>
      </c>
      <c r="BD9" s="110"/>
      <c r="BE9" s="129" t="s">
        <v>50</v>
      </c>
      <c r="BF9" s="115">
        <v>100</v>
      </c>
      <c r="BG9" s="115"/>
      <c r="BH9" s="114" t="e">
        <f t="shared" si="13"/>
        <v>#REF!</v>
      </c>
      <c r="BI9" s="114" t="e">
        <f t="shared" si="14"/>
        <v>#REF!</v>
      </c>
      <c r="BJ9" s="114" t="s">
        <v>54</v>
      </c>
      <c r="BK9" s="115" t="e">
        <f>K9/$BF$8</f>
        <v>#REF!</v>
      </c>
      <c r="BL9" s="115" t="e">
        <f>U9/$BF$8</f>
        <v>#REF!</v>
      </c>
      <c r="BM9" s="115" t="e">
        <f>Y9/$BF$8</f>
        <v>#REF!</v>
      </c>
    </row>
    <row r="10" spans="2:65" ht="39" customHeight="1">
      <c r="B10" s="773"/>
      <c r="C10" s="130" t="s">
        <v>55</v>
      </c>
      <c r="D10" s="130" t="e">
        <f>#REF!</f>
        <v>#REF!</v>
      </c>
      <c r="E10" s="131" t="e">
        <f>#REF!</f>
        <v>#REF!</v>
      </c>
      <c r="F10" s="29" t="e">
        <f>#REF!</f>
        <v>#REF!</v>
      </c>
      <c r="G10" s="132" t="e">
        <f>SUM(E10:F10)</f>
        <v>#REF!</v>
      </c>
      <c r="H10" s="240"/>
      <c r="I10" s="133" t="e">
        <f>#REF!</f>
        <v>#REF!</v>
      </c>
      <c r="J10" s="131" t="e">
        <f>#REF!</f>
        <v>#REF!</v>
      </c>
      <c r="K10" s="99" t="e">
        <f>#REF!</f>
        <v>#REF!</v>
      </c>
      <c r="L10" s="131" t="e">
        <f>#REF!</f>
        <v>#REF!</v>
      </c>
      <c r="M10" s="131" t="e">
        <f>#REF!</f>
        <v>#REF!</v>
      </c>
      <c r="N10" s="130" t="e">
        <f>#REF!</f>
        <v>#REF!</v>
      </c>
      <c r="O10" s="130" t="e">
        <f>#REF!</f>
        <v>#REF!</v>
      </c>
      <c r="P10" s="130" t="e">
        <f>#REF!</f>
        <v>#REF!</v>
      </c>
      <c r="Q10" s="134" t="e">
        <f>#REF!</f>
        <v>#REF!</v>
      </c>
      <c r="R10" s="135" t="e">
        <f>#REF!</f>
        <v>#REF!</v>
      </c>
      <c r="S10" s="136" t="e">
        <f>#REF!</f>
        <v>#REF!</v>
      </c>
      <c r="T10" s="97" t="e">
        <f>I10-J10+K10+L10+M10+Q10+R10+S10</f>
        <v>#REF!</v>
      </c>
      <c r="U10" s="132" t="e">
        <f>G10-T10</f>
        <v>#REF!</v>
      </c>
      <c r="V10" s="137" t="e">
        <f t="shared" si="0"/>
        <v>#REF!</v>
      </c>
      <c r="W10" s="132" t="e">
        <f t="shared" si="1"/>
        <v>#REF!</v>
      </c>
      <c r="X10" s="138" t="e">
        <f t="shared" si="2"/>
        <v>#REF!</v>
      </c>
      <c r="Y10" s="139" t="e">
        <f t="shared" si="3"/>
        <v>#REF!</v>
      </c>
      <c r="Z10" s="133" t="e">
        <f t="shared" si="4"/>
        <v>#REF!</v>
      </c>
      <c r="AA10" s="140" t="e">
        <f t="shared" si="5"/>
        <v>#REF!</v>
      </c>
      <c r="AB10" s="140" t="e">
        <f t="shared" si="6"/>
        <v>#REF!</v>
      </c>
      <c r="AC10" s="130" t="e">
        <f t="shared" si="7"/>
        <v>#REF!</v>
      </c>
      <c r="AD10" s="141" t="e">
        <f t="shared" si="8"/>
        <v>#REF!</v>
      </c>
      <c r="AE10" s="133" t="e">
        <f>#REF!</f>
        <v>#REF!</v>
      </c>
      <c r="AF10" s="130" t="e">
        <f>#REF!</f>
        <v>#REF!</v>
      </c>
      <c r="AG10" s="141" t="e">
        <f>#REF!</f>
        <v>#REF!</v>
      </c>
      <c r="AH10" s="132" t="e">
        <f>#REF!</f>
        <v>#REF!</v>
      </c>
      <c r="AI10" s="132" t="e">
        <f>#REF!</f>
        <v>#REF!</v>
      </c>
      <c r="AJ10" s="142" t="e">
        <f t="shared" si="9"/>
        <v>#REF!</v>
      </c>
      <c r="AK10" s="143" t="e">
        <f t="shared" si="10"/>
        <v>#REF!</v>
      </c>
      <c r="AL10" s="143" t="e">
        <f t="shared" si="11"/>
        <v>#REF!</v>
      </c>
      <c r="AN10" s="130">
        <v>45978</v>
      </c>
      <c r="AO10" s="130">
        <v>52161</v>
      </c>
      <c r="AP10" s="131">
        <v>59330</v>
      </c>
      <c r="AQ10" s="131">
        <v>55191</v>
      </c>
      <c r="AR10" s="131">
        <f>SUM(AN10:AP10)</f>
        <v>157469</v>
      </c>
      <c r="AS10" s="131">
        <f t="shared" si="15"/>
        <v>52489.666666666664</v>
      </c>
      <c r="AU10" s="130">
        <v>568</v>
      </c>
      <c r="AV10" s="131"/>
      <c r="AW10" s="131">
        <f t="shared" si="12"/>
        <v>568</v>
      </c>
      <c r="AX10" s="29"/>
      <c r="AY10" s="130">
        <v>141693</v>
      </c>
      <c r="AZ10" s="131">
        <v>3718</v>
      </c>
      <c r="BA10" s="131"/>
      <c r="BB10" s="131">
        <v>155549</v>
      </c>
      <c r="BC10" s="110">
        <f>AY10/BB10</f>
        <v>0.91092196028261196</v>
      </c>
      <c r="BD10" s="110"/>
      <c r="BE10" s="144" t="s">
        <v>56</v>
      </c>
      <c r="BF10" s="130">
        <v>154</v>
      </c>
      <c r="BG10" s="130"/>
      <c r="BH10" s="145" t="e">
        <f t="shared" si="13"/>
        <v>#REF!</v>
      </c>
      <c r="BI10" s="145" t="e">
        <f t="shared" si="14"/>
        <v>#REF!</v>
      </c>
      <c r="BJ10" s="145"/>
      <c r="BK10" s="130" t="e">
        <f>K10/$BF$8</f>
        <v>#REF!</v>
      </c>
      <c r="BL10" s="130" t="e">
        <f>U10/$BF$8</f>
        <v>#REF!</v>
      </c>
      <c r="BM10" s="130" t="e">
        <f>Y10/$BF$8</f>
        <v>#REF!</v>
      </c>
    </row>
    <row r="11" spans="2:65" ht="39" customHeight="1" thickBot="1">
      <c r="B11" s="774"/>
      <c r="C11" s="146" t="s">
        <v>1</v>
      </c>
      <c r="D11" s="146" t="e">
        <f>SUM(D8:D10)</f>
        <v>#REF!</v>
      </c>
      <c r="E11" s="147" t="e">
        <f>SUM(E8:E10)</f>
        <v>#REF!</v>
      </c>
      <c r="F11" s="148" t="e">
        <f>SUM(F8:F10)</f>
        <v>#REF!</v>
      </c>
      <c r="G11" s="149" t="e">
        <f>SUM(G8:G10)</f>
        <v>#REF!</v>
      </c>
      <c r="H11" s="241" t="e">
        <f>(D11+F11)/1000</f>
        <v>#REF!</v>
      </c>
      <c r="I11" s="150" t="e">
        <f>SUM(I8:I10)</f>
        <v>#REF!</v>
      </c>
      <c r="J11" s="147" t="e">
        <f>SUM(J8:J10)</f>
        <v>#REF!</v>
      </c>
      <c r="K11" s="147" t="e">
        <f>SUM(K8:K10)</f>
        <v>#REF!</v>
      </c>
      <c r="L11" s="147" t="e">
        <f>SUM(L8:L10)</f>
        <v>#REF!</v>
      </c>
      <c r="M11" s="147" t="e">
        <f>SUM(M8:M10)</f>
        <v>#REF!</v>
      </c>
      <c r="N11" s="146" t="e">
        <f>SUM(I11:M11)/1000</f>
        <v>#REF!</v>
      </c>
      <c r="O11" s="146" t="e">
        <f t="shared" ref="O11:U11" si="16">SUM(O8:O10)</f>
        <v>#REF!</v>
      </c>
      <c r="P11" s="146" t="e">
        <f t="shared" si="16"/>
        <v>#REF!</v>
      </c>
      <c r="Q11" s="151" t="e">
        <f t="shared" si="16"/>
        <v>#REF!</v>
      </c>
      <c r="R11" s="152" t="e">
        <f t="shared" si="16"/>
        <v>#REF!</v>
      </c>
      <c r="S11" s="153" t="e">
        <f t="shared" si="16"/>
        <v>#REF!</v>
      </c>
      <c r="T11" s="149" t="e">
        <f t="shared" si="16"/>
        <v>#REF!</v>
      </c>
      <c r="U11" s="149" t="e">
        <f t="shared" si="16"/>
        <v>#REF!</v>
      </c>
      <c r="V11" s="154" t="e">
        <f t="shared" si="0"/>
        <v>#REF!</v>
      </c>
      <c r="W11" s="149" t="e">
        <f t="shared" si="1"/>
        <v>#REF!</v>
      </c>
      <c r="X11" s="155" t="e">
        <f t="shared" si="2"/>
        <v>#REF!</v>
      </c>
      <c r="Y11" s="156" t="e">
        <f t="shared" si="3"/>
        <v>#REF!</v>
      </c>
      <c r="Z11" s="150" t="e">
        <f t="shared" si="4"/>
        <v>#REF!</v>
      </c>
      <c r="AA11" s="157" t="e">
        <f t="shared" si="5"/>
        <v>#REF!</v>
      </c>
      <c r="AB11" s="157" t="e">
        <f t="shared" si="6"/>
        <v>#REF!</v>
      </c>
      <c r="AC11" s="146" t="e">
        <f t="shared" si="7"/>
        <v>#REF!</v>
      </c>
      <c r="AD11" s="158" t="e">
        <f t="shared" si="8"/>
        <v>#REF!</v>
      </c>
      <c r="AE11" s="150" t="e">
        <f>SUM(AE8:AE10)</f>
        <v>#REF!</v>
      </c>
      <c r="AF11" s="146" t="e">
        <f>SUM(AF8:AF10)</f>
        <v>#REF!</v>
      </c>
      <c r="AG11" s="158" t="e">
        <f>SUM(AG8:AG10)</f>
        <v>#REF!</v>
      </c>
      <c r="AH11" s="149" t="e">
        <f>SUM(AH8:AH10)</f>
        <v>#REF!</v>
      </c>
      <c r="AI11" s="149" t="e">
        <f>SUM(AI8:AI10)</f>
        <v>#REF!</v>
      </c>
      <c r="AJ11" s="159" t="e">
        <f t="shared" si="9"/>
        <v>#REF!</v>
      </c>
      <c r="AK11" s="160" t="e">
        <f t="shared" si="10"/>
        <v>#REF!</v>
      </c>
      <c r="AL11" s="160" t="e">
        <f t="shared" si="11"/>
        <v>#REF!</v>
      </c>
      <c r="AN11" s="146">
        <f t="shared" ref="AN11:AS11" si="17">SUM(AN8:AN10)</f>
        <v>188372</v>
      </c>
      <c r="AO11" s="146">
        <f t="shared" si="17"/>
        <v>197319</v>
      </c>
      <c r="AP11" s="147">
        <f t="shared" si="17"/>
        <v>209315</v>
      </c>
      <c r="AQ11" s="147">
        <f t="shared" si="17"/>
        <v>191833</v>
      </c>
      <c r="AR11" s="147">
        <f t="shared" si="17"/>
        <v>595006</v>
      </c>
      <c r="AS11" s="147">
        <f t="shared" si="17"/>
        <v>198335.33333333331</v>
      </c>
      <c r="AU11" s="146">
        <f>SUM(AU8:AU10)</f>
        <v>2333</v>
      </c>
      <c r="AV11" s="147">
        <f>SUM(AV8:AV10)</f>
        <v>0</v>
      </c>
      <c r="AW11" s="147">
        <f t="shared" si="12"/>
        <v>2333</v>
      </c>
      <c r="AX11" s="29"/>
      <c r="AY11" s="146"/>
      <c r="AZ11" s="147"/>
      <c r="BA11" s="147"/>
      <c r="BB11" s="147"/>
      <c r="BC11" s="110"/>
      <c r="BD11" s="110"/>
      <c r="BE11" s="161"/>
      <c r="BF11" s="146">
        <f>SUM(BF8:BF10)</f>
        <v>417</v>
      </c>
      <c r="BG11" s="146">
        <f>SUM(BG8:BG10)</f>
        <v>0</v>
      </c>
      <c r="BH11" s="162" t="e">
        <f t="shared" si="13"/>
        <v>#REF!</v>
      </c>
      <c r="BI11" s="162" t="e">
        <f t="shared" si="14"/>
        <v>#REF!</v>
      </c>
      <c r="BJ11" s="162"/>
      <c r="BK11" s="146" t="e">
        <f>SUM(BK8:BK10)</f>
        <v>#REF!</v>
      </c>
      <c r="BL11" s="146" t="e">
        <f>SUM(BL8:BL10)</f>
        <v>#REF!</v>
      </c>
      <c r="BM11" s="146" t="e">
        <f>SUM(BM8:BM10)</f>
        <v>#REF!</v>
      </c>
    </row>
    <row r="12" spans="2:65" ht="39" customHeight="1">
      <c r="B12" s="775" t="s">
        <v>2</v>
      </c>
      <c r="C12" s="77" t="s">
        <v>57</v>
      </c>
      <c r="D12" s="77" t="e">
        <f>#REF!</f>
        <v>#REF!</v>
      </c>
      <c r="E12" s="36" t="e">
        <f>#REF!</f>
        <v>#REF!</v>
      </c>
      <c r="F12" s="78"/>
      <c r="G12" s="79" t="e">
        <f>SUM(E12:F12)</f>
        <v>#REF!</v>
      </c>
      <c r="H12" s="237"/>
      <c r="I12" s="80" t="e">
        <f>#REF!</f>
        <v>#REF!</v>
      </c>
      <c r="J12" s="36" t="e">
        <f>#REF!</f>
        <v>#REF!</v>
      </c>
      <c r="K12" s="36" t="e">
        <f>#REF!</f>
        <v>#REF!</v>
      </c>
      <c r="L12" s="36" t="e">
        <f>#REF!</f>
        <v>#REF!</v>
      </c>
      <c r="M12" s="36" t="e">
        <f>#REF!</f>
        <v>#REF!</v>
      </c>
      <c r="N12" s="77" t="e">
        <f>#REF!</f>
        <v>#REF!</v>
      </c>
      <c r="O12" s="77" t="e">
        <f>#REF!</f>
        <v>#REF!</v>
      </c>
      <c r="P12" s="77" t="e">
        <f>#REF!</f>
        <v>#REF!</v>
      </c>
      <c r="Q12" s="82" t="e">
        <f>#REF!</f>
        <v>#REF!</v>
      </c>
      <c r="R12" s="83" t="e">
        <f>#REF!</f>
        <v>#REF!</v>
      </c>
      <c r="S12" s="84" t="e">
        <f>#REF!</f>
        <v>#REF!</v>
      </c>
      <c r="T12" s="97" t="e">
        <f>I12-J12+K12+L12+M12+Q12+R12+S12</f>
        <v>#REF!</v>
      </c>
      <c r="U12" s="79" t="e">
        <f>G12-T12</f>
        <v>#REF!</v>
      </c>
      <c r="V12" s="85" t="e">
        <f t="shared" si="0"/>
        <v>#REF!</v>
      </c>
      <c r="W12" s="79" t="e">
        <f t="shared" si="1"/>
        <v>#REF!</v>
      </c>
      <c r="X12" s="86" t="e">
        <f t="shared" si="2"/>
        <v>#REF!</v>
      </c>
      <c r="Y12" s="87" t="e">
        <f t="shared" si="3"/>
        <v>#REF!</v>
      </c>
      <c r="Z12" s="80" t="e">
        <f t="shared" si="4"/>
        <v>#REF!</v>
      </c>
      <c r="AA12" s="88" t="e">
        <f t="shared" si="5"/>
        <v>#REF!</v>
      </c>
      <c r="AB12" s="88" t="e">
        <f t="shared" si="6"/>
        <v>#REF!</v>
      </c>
      <c r="AC12" s="77" t="e">
        <f t="shared" si="7"/>
        <v>#REF!</v>
      </c>
      <c r="AD12" s="89" t="e">
        <f t="shared" si="8"/>
        <v>#REF!</v>
      </c>
      <c r="AE12" s="80" t="e">
        <f>#REF!</f>
        <v>#REF!</v>
      </c>
      <c r="AF12" s="77" t="e">
        <f>#REF!</f>
        <v>#REF!</v>
      </c>
      <c r="AG12" s="89" t="e">
        <f>#REF!</f>
        <v>#REF!</v>
      </c>
      <c r="AH12" s="79" t="e">
        <f>#REF!</f>
        <v>#REF!</v>
      </c>
      <c r="AI12" s="79" t="e">
        <f>#REF!</f>
        <v>#REF!</v>
      </c>
      <c r="AJ12" s="90" t="e">
        <f t="shared" si="9"/>
        <v>#REF!</v>
      </c>
      <c r="AK12" s="163" t="e">
        <f t="shared" si="10"/>
        <v>#REF!</v>
      </c>
      <c r="AL12" s="163" t="e">
        <f t="shared" si="11"/>
        <v>#REF!</v>
      </c>
      <c r="AN12" s="77">
        <v>74248</v>
      </c>
      <c r="AO12" s="77">
        <v>78912</v>
      </c>
      <c r="AP12" s="36">
        <v>76148</v>
      </c>
      <c r="AQ12" s="36">
        <v>55490</v>
      </c>
      <c r="AR12" s="36">
        <f t="shared" ref="AR12:AR24" si="18">SUM(AN12:AP12)</f>
        <v>229308</v>
      </c>
      <c r="AS12" s="36">
        <f t="shared" si="15"/>
        <v>76436</v>
      </c>
      <c r="AU12" s="77">
        <v>816</v>
      </c>
      <c r="AV12" s="36"/>
      <c r="AW12" s="36">
        <f t="shared" si="12"/>
        <v>816</v>
      </c>
      <c r="AX12" s="29"/>
      <c r="AY12" s="77">
        <v>131413</v>
      </c>
      <c r="AZ12" s="36">
        <v>14348</v>
      </c>
      <c r="BA12" s="36"/>
      <c r="BB12" s="36">
        <v>155803</v>
      </c>
      <c r="BC12" s="110">
        <f>AY12/BB12</f>
        <v>0.84345615938075647</v>
      </c>
      <c r="BD12" s="110"/>
      <c r="BE12" s="92" t="s">
        <v>50</v>
      </c>
      <c r="BF12" s="77">
        <v>200</v>
      </c>
      <c r="BG12" s="77"/>
      <c r="BH12" s="93" t="e">
        <f t="shared" si="13"/>
        <v>#REF!</v>
      </c>
      <c r="BI12" s="93" t="e">
        <f t="shared" si="14"/>
        <v>#REF!</v>
      </c>
      <c r="BJ12" s="93"/>
      <c r="BK12" s="77" t="e">
        <f>K12/$BF$8</f>
        <v>#REF!</v>
      </c>
      <c r="BL12" s="77" t="e">
        <f>U12/$BF$8</f>
        <v>#REF!</v>
      </c>
      <c r="BM12" s="77" t="e">
        <f>Y12/$BF$8</f>
        <v>#REF!</v>
      </c>
    </row>
    <row r="13" spans="2:65" ht="39" customHeight="1">
      <c r="B13" s="773"/>
      <c r="C13" s="115" t="s">
        <v>58</v>
      </c>
      <c r="D13" s="115" t="e">
        <f>#REF!</f>
        <v>#REF!</v>
      </c>
      <c r="E13" s="116" t="e">
        <f>#REF!</f>
        <v>#REF!</v>
      </c>
      <c r="F13" s="117"/>
      <c r="G13" s="118" t="e">
        <f>SUM(E13:F13)</f>
        <v>#REF!</v>
      </c>
      <c r="H13" s="239"/>
      <c r="I13" s="119" t="e">
        <f>#REF!</f>
        <v>#REF!</v>
      </c>
      <c r="J13" s="116" t="e">
        <f>#REF!</f>
        <v>#REF!</v>
      </c>
      <c r="K13" s="116" t="e">
        <f>#REF!</f>
        <v>#REF!</v>
      </c>
      <c r="L13" s="116" t="e">
        <f>#REF!</f>
        <v>#REF!</v>
      </c>
      <c r="M13" s="116" t="e">
        <f>#REF!</f>
        <v>#REF!</v>
      </c>
      <c r="N13" s="115" t="e">
        <f>#REF!</f>
        <v>#REF!</v>
      </c>
      <c r="O13" s="115" t="e">
        <f>#REF!</f>
        <v>#REF!</v>
      </c>
      <c r="P13" s="115" t="e">
        <f>#REF!</f>
        <v>#REF!</v>
      </c>
      <c r="Q13" s="120" t="e">
        <f>#REF!</f>
        <v>#REF!</v>
      </c>
      <c r="R13" s="121" t="e">
        <f>#REF!</f>
        <v>#REF!</v>
      </c>
      <c r="S13" s="122" t="e">
        <f>#REF!</f>
        <v>#REF!</v>
      </c>
      <c r="T13" s="97" t="e">
        <f>I13-J13+K13+L13+M13+Q13+R13+S13</f>
        <v>#REF!</v>
      </c>
      <c r="U13" s="118" t="e">
        <f>G13-T13</f>
        <v>#REF!</v>
      </c>
      <c r="V13" s="123" t="e">
        <f t="shared" si="0"/>
        <v>#REF!</v>
      </c>
      <c r="W13" s="118" t="e">
        <f t="shared" si="1"/>
        <v>#REF!</v>
      </c>
      <c r="X13" s="124" t="e">
        <f t="shared" si="2"/>
        <v>#REF!</v>
      </c>
      <c r="Y13" s="125" t="e">
        <f t="shared" si="3"/>
        <v>#REF!</v>
      </c>
      <c r="Z13" s="119" t="e">
        <f t="shared" si="4"/>
        <v>#REF!</v>
      </c>
      <c r="AA13" s="126" t="e">
        <f t="shared" si="5"/>
        <v>#REF!</v>
      </c>
      <c r="AB13" s="126" t="e">
        <f t="shared" si="6"/>
        <v>#REF!</v>
      </c>
      <c r="AC13" s="115" t="e">
        <f t="shared" si="7"/>
        <v>#REF!</v>
      </c>
      <c r="AD13" s="164" t="e">
        <f t="shared" si="8"/>
        <v>#REF!</v>
      </c>
      <c r="AE13" s="119" t="e">
        <f>#REF!</f>
        <v>#REF!</v>
      </c>
      <c r="AF13" s="115" t="e">
        <f>#REF!</f>
        <v>#REF!</v>
      </c>
      <c r="AG13" s="164" t="e">
        <f>#REF!</f>
        <v>#REF!</v>
      </c>
      <c r="AH13" s="118" t="e">
        <f>#REF!</f>
        <v>#REF!</v>
      </c>
      <c r="AI13" s="118" t="e">
        <f>#REF!</f>
        <v>#REF!</v>
      </c>
      <c r="AJ13" s="127" t="e">
        <f t="shared" si="9"/>
        <v>#REF!</v>
      </c>
      <c r="AK13" s="128" t="e">
        <f t="shared" si="10"/>
        <v>#REF!</v>
      </c>
      <c r="AL13" s="128" t="e">
        <f t="shared" si="11"/>
        <v>#REF!</v>
      </c>
      <c r="AN13" s="115">
        <v>56781</v>
      </c>
      <c r="AO13" s="115">
        <v>69755</v>
      </c>
      <c r="AP13" s="116">
        <v>77349</v>
      </c>
      <c r="AQ13" s="116">
        <v>68716</v>
      </c>
      <c r="AR13" s="116">
        <f t="shared" si="18"/>
        <v>203885</v>
      </c>
      <c r="AS13" s="116">
        <f t="shared" si="15"/>
        <v>67961.666666666672</v>
      </c>
      <c r="AU13" s="115">
        <v>642</v>
      </c>
      <c r="AV13" s="116"/>
      <c r="AW13" s="116">
        <f t="shared" si="12"/>
        <v>642</v>
      </c>
      <c r="AX13" s="29"/>
      <c r="AY13" s="115">
        <v>29369</v>
      </c>
      <c r="AZ13" s="116">
        <v>8306</v>
      </c>
      <c r="BA13" s="116"/>
      <c r="BB13" s="116">
        <v>51296</v>
      </c>
      <c r="BC13" s="110">
        <f>AY13/BB13</f>
        <v>0.57253976918278227</v>
      </c>
      <c r="BD13" s="110"/>
      <c r="BE13" s="165" t="s">
        <v>59</v>
      </c>
      <c r="BF13" s="166">
        <v>66</v>
      </c>
      <c r="BG13" s="166"/>
      <c r="BH13" s="166" t="e">
        <f t="shared" si="13"/>
        <v>#REF!</v>
      </c>
      <c r="BI13" s="166" t="e">
        <f t="shared" si="14"/>
        <v>#REF!</v>
      </c>
      <c r="BJ13" s="166"/>
      <c r="BK13" s="115" t="e">
        <f>K13/$BF$8</f>
        <v>#REF!</v>
      </c>
      <c r="BL13" s="115" t="e">
        <f>U13/$BF$8</f>
        <v>#REF!</v>
      </c>
      <c r="BM13" s="115" t="e">
        <f>Y13/$BF$8</f>
        <v>#REF!</v>
      </c>
    </row>
    <row r="14" spans="2:65" ht="39" customHeight="1">
      <c r="B14" s="773"/>
      <c r="C14" s="115" t="s">
        <v>60</v>
      </c>
      <c r="D14" s="115" t="e">
        <f>#REF!</f>
        <v>#REF!</v>
      </c>
      <c r="E14" s="116" t="e">
        <f>#REF!</f>
        <v>#REF!</v>
      </c>
      <c r="F14" s="167"/>
      <c r="G14" s="118" t="e">
        <f>SUM(E14:F14)</f>
        <v>#REF!</v>
      </c>
      <c r="H14" s="239"/>
      <c r="I14" s="119" t="e">
        <f>#REF!</f>
        <v>#REF!</v>
      </c>
      <c r="J14" s="116" t="e">
        <f>#REF!</f>
        <v>#REF!</v>
      </c>
      <c r="K14" s="116" t="e">
        <f>#REF!</f>
        <v>#REF!</v>
      </c>
      <c r="L14" s="116" t="e">
        <f>#REF!</f>
        <v>#REF!</v>
      </c>
      <c r="M14" s="116" t="e">
        <f>#REF!</f>
        <v>#REF!</v>
      </c>
      <c r="N14" s="115" t="e">
        <f>#REF!</f>
        <v>#REF!</v>
      </c>
      <c r="O14" s="115" t="e">
        <f>#REF!</f>
        <v>#REF!</v>
      </c>
      <c r="P14" s="115" t="e">
        <f>#REF!</f>
        <v>#REF!</v>
      </c>
      <c r="Q14" s="120" t="e">
        <f>#REF!</f>
        <v>#REF!</v>
      </c>
      <c r="R14" s="121" t="e">
        <f>#REF!</f>
        <v>#REF!</v>
      </c>
      <c r="S14" s="122" t="e">
        <f>#REF!</f>
        <v>#REF!</v>
      </c>
      <c r="T14" s="97" t="e">
        <f>I14-J14+K14+L14+M14+Q14+R14+S14</f>
        <v>#REF!</v>
      </c>
      <c r="U14" s="118" t="e">
        <f>G14-T14</f>
        <v>#REF!</v>
      </c>
      <c r="V14" s="123" t="e">
        <f t="shared" si="0"/>
        <v>#REF!</v>
      </c>
      <c r="W14" s="118" t="e">
        <f t="shared" si="1"/>
        <v>#REF!</v>
      </c>
      <c r="X14" s="124" t="e">
        <f t="shared" si="2"/>
        <v>#REF!</v>
      </c>
      <c r="Y14" s="125" t="e">
        <f t="shared" si="3"/>
        <v>#REF!</v>
      </c>
      <c r="Z14" s="119" t="e">
        <f t="shared" si="4"/>
        <v>#REF!</v>
      </c>
      <c r="AA14" s="126" t="e">
        <f t="shared" si="5"/>
        <v>#REF!</v>
      </c>
      <c r="AB14" s="126" t="e">
        <f t="shared" si="6"/>
        <v>#REF!</v>
      </c>
      <c r="AC14" s="115" t="e">
        <f t="shared" si="7"/>
        <v>#REF!</v>
      </c>
      <c r="AD14" s="164" t="e">
        <f t="shared" si="8"/>
        <v>#REF!</v>
      </c>
      <c r="AE14" s="119" t="e">
        <f>#REF!</f>
        <v>#REF!</v>
      </c>
      <c r="AF14" s="115" t="e">
        <f>#REF!</f>
        <v>#REF!</v>
      </c>
      <c r="AG14" s="164" t="e">
        <f>#REF!</f>
        <v>#REF!</v>
      </c>
      <c r="AH14" s="118" t="e">
        <f>#REF!</f>
        <v>#REF!</v>
      </c>
      <c r="AI14" s="118" t="e">
        <f>#REF!</f>
        <v>#REF!</v>
      </c>
      <c r="AJ14" s="127" t="e">
        <f t="shared" si="9"/>
        <v>#REF!</v>
      </c>
      <c r="AK14" s="128" t="e">
        <f t="shared" si="10"/>
        <v>#REF!</v>
      </c>
      <c r="AL14" s="128" t="e">
        <f t="shared" si="11"/>
        <v>#REF!</v>
      </c>
      <c r="AN14" s="115">
        <v>30822</v>
      </c>
      <c r="AO14" s="115">
        <v>31484</v>
      </c>
      <c r="AP14" s="116">
        <v>31754</v>
      </c>
      <c r="AQ14" s="116">
        <v>26161</v>
      </c>
      <c r="AR14" s="116">
        <f t="shared" si="18"/>
        <v>94060</v>
      </c>
      <c r="AS14" s="116">
        <f t="shared" si="15"/>
        <v>31353.333333333332</v>
      </c>
      <c r="AU14" s="115">
        <v>608</v>
      </c>
      <c r="AV14" s="116"/>
      <c r="AW14" s="116">
        <f t="shared" si="12"/>
        <v>608</v>
      </c>
      <c r="AX14" s="29"/>
      <c r="AY14" s="115">
        <v>163186</v>
      </c>
      <c r="AZ14" s="116">
        <v>10550</v>
      </c>
      <c r="BA14" s="116"/>
      <c r="BB14" s="116">
        <v>211343</v>
      </c>
      <c r="BC14" s="110">
        <f>AY14/BB14</f>
        <v>0.77213818295377656</v>
      </c>
      <c r="BD14" s="110"/>
      <c r="BE14" s="129" t="s">
        <v>59</v>
      </c>
      <c r="BF14" s="115">
        <v>200</v>
      </c>
      <c r="BG14" s="115"/>
      <c r="BH14" s="114" t="e">
        <f t="shared" si="13"/>
        <v>#REF!</v>
      </c>
      <c r="BI14" s="114" t="e">
        <f t="shared" si="14"/>
        <v>#REF!</v>
      </c>
      <c r="BJ14" s="114"/>
      <c r="BK14" s="115" t="e">
        <f>K14/$BF$8</f>
        <v>#REF!</v>
      </c>
      <c r="BL14" s="115" t="e">
        <f>U14/$BF$8</f>
        <v>#REF!</v>
      </c>
      <c r="BM14" s="115" t="e">
        <f>Y14/$BF$8</f>
        <v>#REF!</v>
      </c>
    </row>
    <row r="15" spans="2:65" ht="39" customHeight="1">
      <c r="B15" s="773"/>
      <c r="C15" s="130" t="s">
        <v>84</v>
      </c>
      <c r="D15" s="130" t="e">
        <f>#REF!</f>
        <v>#REF!</v>
      </c>
      <c r="E15" s="131" t="e">
        <f>#REF!</f>
        <v>#REF!</v>
      </c>
      <c r="F15" s="29" t="e">
        <f>#REF!</f>
        <v>#REF!</v>
      </c>
      <c r="G15" s="132" t="e">
        <f>SUM(E15:F15)</f>
        <v>#REF!</v>
      </c>
      <c r="H15" s="240"/>
      <c r="I15" s="133" t="e">
        <f>#REF!</f>
        <v>#REF!</v>
      </c>
      <c r="J15" s="131" t="e">
        <f>#REF!</f>
        <v>#REF!</v>
      </c>
      <c r="K15" s="131" t="e">
        <f>#REF!</f>
        <v>#REF!</v>
      </c>
      <c r="L15" s="131" t="e">
        <f>#REF!</f>
        <v>#REF!</v>
      </c>
      <c r="M15" s="131" t="e">
        <f>#REF!</f>
        <v>#REF!</v>
      </c>
      <c r="N15" s="130" t="e">
        <f>#REF!</f>
        <v>#REF!</v>
      </c>
      <c r="O15" s="130" t="e">
        <f>#REF!</f>
        <v>#REF!</v>
      </c>
      <c r="P15" s="130" t="e">
        <f>#REF!</f>
        <v>#REF!</v>
      </c>
      <c r="Q15" s="134" t="e">
        <f>#REF!</f>
        <v>#REF!</v>
      </c>
      <c r="R15" s="135" t="e">
        <f>#REF!</f>
        <v>#REF!</v>
      </c>
      <c r="S15" s="136" t="e">
        <f>#REF!</f>
        <v>#REF!</v>
      </c>
      <c r="T15" s="97" t="e">
        <f>I15-J15+K15+L15+M15+Q15+R15+S15</f>
        <v>#REF!</v>
      </c>
      <c r="U15" s="132" t="e">
        <f>G15-T15</f>
        <v>#REF!</v>
      </c>
      <c r="V15" s="137" t="e">
        <f t="shared" si="0"/>
        <v>#REF!</v>
      </c>
      <c r="W15" s="132" t="e">
        <f t="shared" si="1"/>
        <v>#REF!</v>
      </c>
      <c r="X15" s="138" t="e">
        <f t="shared" si="2"/>
        <v>#REF!</v>
      </c>
      <c r="Y15" s="139" t="e">
        <f t="shared" si="3"/>
        <v>#REF!</v>
      </c>
      <c r="Z15" s="133" t="e">
        <f t="shared" si="4"/>
        <v>#REF!</v>
      </c>
      <c r="AA15" s="140" t="e">
        <f t="shared" si="5"/>
        <v>#REF!</v>
      </c>
      <c r="AB15" s="140" t="e">
        <f t="shared" si="6"/>
        <v>#REF!</v>
      </c>
      <c r="AC15" s="130" t="e">
        <f t="shared" si="7"/>
        <v>#REF!</v>
      </c>
      <c r="AD15" s="141" t="e">
        <f t="shared" si="8"/>
        <v>#REF!</v>
      </c>
      <c r="AE15" s="133" t="e">
        <f>#REF!</f>
        <v>#REF!</v>
      </c>
      <c r="AF15" s="130" t="e">
        <f>#REF!</f>
        <v>#REF!</v>
      </c>
      <c r="AG15" s="141" t="e">
        <f>#REF!</f>
        <v>#REF!</v>
      </c>
      <c r="AH15" s="132" t="e">
        <f>#REF!</f>
        <v>#REF!</v>
      </c>
      <c r="AI15" s="132" t="e">
        <f>#REF!</f>
        <v>#REF!</v>
      </c>
      <c r="AJ15" s="142" t="e">
        <f t="shared" si="9"/>
        <v>#REF!</v>
      </c>
      <c r="AK15" s="143" t="e">
        <f t="shared" si="10"/>
        <v>#REF!</v>
      </c>
      <c r="AL15" s="143" t="e">
        <f t="shared" si="11"/>
        <v>#REF!</v>
      </c>
      <c r="AN15" s="130">
        <v>55998</v>
      </c>
      <c r="AO15" s="130">
        <v>57061</v>
      </c>
      <c r="AP15" s="131">
        <v>57915</v>
      </c>
      <c r="AQ15" s="131">
        <v>51079</v>
      </c>
      <c r="AR15" s="131">
        <f t="shared" si="18"/>
        <v>170974</v>
      </c>
      <c r="AS15" s="131">
        <f t="shared" si="15"/>
        <v>56991.333333333336</v>
      </c>
      <c r="AU15" s="130">
        <v>1388</v>
      </c>
      <c r="AV15" s="131"/>
      <c r="AW15" s="131">
        <f t="shared" si="12"/>
        <v>1388</v>
      </c>
      <c r="AX15" s="29"/>
      <c r="AY15" s="130">
        <v>319301</v>
      </c>
      <c r="AZ15" s="131">
        <v>16557</v>
      </c>
      <c r="BA15" s="131"/>
      <c r="BB15" s="131">
        <v>361996</v>
      </c>
      <c r="BC15" s="110">
        <f>AY15/BB15</f>
        <v>0.88205670780892609</v>
      </c>
      <c r="BD15" s="110"/>
      <c r="BE15" s="144" t="s">
        <v>59</v>
      </c>
      <c r="BF15" s="130">
        <v>207</v>
      </c>
      <c r="BG15" s="130"/>
      <c r="BH15" s="145" t="e">
        <f t="shared" si="13"/>
        <v>#REF!</v>
      </c>
      <c r="BI15" s="145" t="e">
        <f t="shared" si="14"/>
        <v>#REF!</v>
      </c>
      <c r="BJ15" s="145"/>
      <c r="BK15" s="130" t="e">
        <f>K15/$BF$8</f>
        <v>#REF!</v>
      </c>
      <c r="BL15" s="130" t="e">
        <f>U15/$BF$8</f>
        <v>#REF!</v>
      </c>
      <c r="BM15" s="130" t="e">
        <f>Y15/$BF$8</f>
        <v>#REF!</v>
      </c>
    </row>
    <row r="16" spans="2:65" ht="39" customHeight="1" thickBot="1">
      <c r="B16" s="774"/>
      <c r="C16" s="146" t="s">
        <v>1</v>
      </c>
      <c r="D16" s="146" t="e">
        <f>SUM(D12:D15)</f>
        <v>#REF!</v>
      </c>
      <c r="E16" s="147" t="e">
        <f>SUM(E12:E15)</f>
        <v>#REF!</v>
      </c>
      <c r="F16" s="148" t="e">
        <f>SUM(F12:F15)</f>
        <v>#REF!</v>
      </c>
      <c r="G16" s="149" t="e">
        <f>SUM(G12:G15)</f>
        <v>#REF!</v>
      </c>
      <c r="H16" s="241" t="e">
        <f>(D16+F16)/1000</f>
        <v>#REF!</v>
      </c>
      <c r="I16" s="150" t="e">
        <f>SUM(I12:I15)</f>
        <v>#REF!</v>
      </c>
      <c r="J16" s="147" t="e">
        <f>SUM(J12:J15)</f>
        <v>#REF!</v>
      </c>
      <c r="K16" s="147" t="e">
        <f>SUM(K12:K15)</f>
        <v>#REF!</v>
      </c>
      <c r="L16" s="147" t="e">
        <f>SUM(L12:L15)</f>
        <v>#REF!</v>
      </c>
      <c r="M16" s="147" t="e">
        <f>SUM(M12:M15)</f>
        <v>#REF!</v>
      </c>
      <c r="N16" s="146" t="e">
        <f>SUM(I16:M16)/1000</f>
        <v>#REF!</v>
      </c>
      <c r="O16" s="146" t="e">
        <f t="shared" ref="O16:U16" si="19">SUM(O12:O15)</f>
        <v>#REF!</v>
      </c>
      <c r="P16" s="146" t="e">
        <f t="shared" si="19"/>
        <v>#REF!</v>
      </c>
      <c r="Q16" s="151" t="e">
        <f t="shared" si="19"/>
        <v>#REF!</v>
      </c>
      <c r="R16" s="152" t="e">
        <f t="shared" si="19"/>
        <v>#REF!</v>
      </c>
      <c r="S16" s="153" t="e">
        <f t="shared" si="19"/>
        <v>#REF!</v>
      </c>
      <c r="T16" s="149" t="e">
        <f t="shared" si="19"/>
        <v>#REF!</v>
      </c>
      <c r="U16" s="149" t="e">
        <f t="shared" si="19"/>
        <v>#REF!</v>
      </c>
      <c r="V16" s="154" t="e">
        <f t="shared" si="0"/>
        <v>#REF!</v>
      </c>
      <c r="W16" s="149" t="e">
        <f t="shared" si="1"/>
        <v>#REF!</v>
      </c>
      <c r="X16" s="155" t="e">
        <f t="shared" si="2"/>
        <v>#REF!</v>
      </c>
      <c r="Y16" s="156" t="e">
        <f t="shared" si="3"/>
        <v>#REF!</v>
      </c>
      <c r="Z16" s="150" t="e">
        <f t="shared" si="4"/>
        <v>#REF!</v>
      </c>
      <c r="AA16" s="157" t="e">
        <f t="shared" si="5"/>
        <v>#REF!</v>
      </c>
      <c r="AB16" s="157" t="e">
        <f t="shared" si="6"/>
        <v>#REF!</v>
      </c>
      <c r="AC16" s="146" t="e">
        <f t="shared" si="7"/>
        <v>#REF!</v>
      </c>
      <c r="AD16" s="158" t="e">
        <f t="shared" si="8"/>
        <v>#REF!</v>
      </c>
      <c r="AE16" s="150" t="e">
        <f>SUM(AE12:AE15)</f>
        <v>#REF!</v>
      </c>
      <c r="AF16" s="146" t="e">
        <f>SUM(AF12:AF15)</f>
        <v>#REF!</v>
      </c>
      <c r="AG16" s="158" t="e">
        <f>SUM(AG12:AG15)</f>
        <v>#REF!</v>
      </c>
      <c r="AH16" s="149" t="e">
        <f>SUM(AH12:AH15)</f>
        <v>#REF!</v>
      </c>
      <c r="AI16" s="149" t="e">
        <f>SUM(AI12:AI15)</f>
        <v>#REF!</v>
      </c>
      <c r="AJ16" s="159" t="e">
        <f t="shared" si="9"/>
        <v>#REF!</v>
      </c>
      <c r="AK16" s="160" t="e">
        <f t="shared" si="10"/>
        <v>#REF!</v>
      </c>
      <c r="AL16" s="160" t="e">
        <f t="shared" si="11"/>
        <v>#REF!</v>
      </c>
      <c r="AN16" s="146">
        <f t="shared" ref="AN16:AS16" si="20">SUM(AN12:AN15)</f>
        <v>217849</v>
      </c>
      <c r="AO16" s="146">
        <f t="shared" si="20"/>
        <v>237212</v>
      </c>
      <c r="AP16" s="147">
        <f t="shared" si="20"/>
        <v>243166</v>
      </c>
      <c r="AQ16" s="147">
        <f t="shared" si="20"/>
        <v>201446</v>
      </c>
      <c r="AR16" s="147">
        <f t="shared" si="20"/>
        <v>698227</v>
      </c>
      <c r="AS16" s="147">
        <f t="shared" si="20"/>
        <v>232742.33333333337</v>
      </c>
      <c r="AU16" s="146">
        <f>SUM(AU12:AU15)</f>
        <v>3454</v>
      </c>
      <c r="AV16" s="147">
        <f>SUM(AV12:AV15)</f>
        <v>0</v>
      </c>
      <c r="AW16" s="147">
        <f t="shared" si="12"/>
        <v>3454</v>
      </c>
      <c r="AX16" s="29"/>
      <c r="AY16" s="146"/>
      <c r="AZ16" s="147"/>
      <c r="BA16" s="147"/>
      <c r="BB16" s="147"/>
      <c r="BC16" s="110"/>
      <c r="BD16" s="110"/>
      <c r="BE16" s="161"/>
      <c r="BF16" s="146">
        <f>SUM(BF12:BF15)</f>
        <v>673</v>
      </c>
      <c r="BG16" s="146">
        <f>SUM(BG12:BG15)</f>
        <v>0</v>
      </c>
      <c r="BH16" s="162" t="e">
        <f t="shared" si="13"/>
        <v>#REF!</v>
      </c>
      <c r="BI16" s="162" t="e">
        <f t="shared" si="14"/>
        <v>#REF!</v>
      </c>
      <c r="BJ16" s="162"/>
      <c r="BK16" s="146" t="e">
        <f>SUM(BK12:BK15)</f>
        <v>#REF!</v>
      </c>
      <c r="BL16" s="146" t="e">
        <f>SUM(BL12:BL15)</f>
        <v>#REF!</v>
      </c>
      <c r="BM16" s="146" t="e">
        <f>SUM(BM12:BM15)</f>
        <v>#REF!</v>
      </c>
    </row>
    <row r="17" spans="2:65" ht="39" customHeight="1">
      <c r="B17" s="775" t="s">
        <v>61</v>
      </c>
      <c r="C17" s="130" t="s">
        <v>62</v>
      </c>
      <c r="D17" s="130" t="e">
        <f>#REF!</f>
        <v>#REF!</v>
      </c>
      <c r="E17" s="131" t="e">
        <f>#REF!</f>
        <v>#REF!</v>
      </c>
      <c r="F17" s="29" t="e">
        <f>#REF!</f>
        <v>#REF!</v>
      </c>
      <c r="G17" s="132" t="e">
        <f>SUM(E17:F17)</f>
        <v>#REF!</v>
      </c>
      <c r="H17" s="240"/>
      <c r="I17" s="133" t="e">
        <f>#REF!</f>
        <v>#REF!</v>
      </c>
      <c r="J17" s="131" t="e">
        <f>#REF!</f>
        <v>#REF!</v>
      </c>
      <c r="K17" s="131" t="e">
        <f>#REF!</f>
        <v>#REF!</v>
      </c>
      <c r="L17" s="131" t="e">
        <f>#REF!</f>
        <v>#REF!</v>
      </c>
      <c r="M17" s="131" t="e">
        <f>#REF!</f>
        <v>#REF!</v>
      </c>
      <c r="N17" s="130" t="e">
        <f>#REF!</f>
        <v>#REF!</v>
      </c>
      <c r="O17" s="130" t="e">
        <f>#REF!</f>
        <v>#REF!</v>
      </c>
      <c r="P17" t="e">
        <f>#REF!</f>
        <v>#REF!</v>
      </c>
      <c r="Q17" s="134" t="e">
        <f>#REF!</f>
        <v>#REF!</v>
      </c>
      <c r="R17" s="135" t="e">
        <f>#REF!</f>
        <v>#REF!</v>
      </c>
      <c r="S17" s="136" t="e">
        <f>#REF!</f>
        <v>#REF!</v>
      </c>
      <c r="T17" s="97" t="e">
        <f>I17-J17+K17+L17+M17+Q17+R17+S17</f>
        <v>#REF!</v>
      </c>
      <c r="U17" s="132" t="e">
        <f>G17-T17</f>
        <v>#REF!</v>
      </c>
      <c r="V17" s="137" t="e">
        <f t="shared" si="0"/>
        <v>#REF!</v>
      </c>
      <c r="W17" s="132" t="e">
        <f t="shared" si="1"/>
        <v>#REF!</v>
      </c>
      <c r="X17" s="138" t="e">
        <f t="shared" si="2"/>
        <v>#REF!</v>
      </c>
      <c r="Y17" s="139" t="e">
        <f t="shared" si="3"/>
        <v>#REF!</v>
      </c>
      <c r="Z17" s="133" t="e">
        <f t="shared" si="4"/>
        <v>#REF!</v>
      </c>
      <c r="AA17" s="140" t="e">
        <f t="shared" si="5"/>
        <v>#REF!</v>
      </c>
      <c r="AB17" s="140" t="e">
        <f t="shared" si="6"/>
        <v>#REF!</v>
      </c>
      <c r="AC17" s="130" t="e">
        <f t="shared" si="7"/>
        <v>#REF!</v>
      </c>
      <c r="AD17" s="141" t="e">
        <f t="shared" si="8"/>
        <v>#REF!</v>
      </c>
      <c r="AE17" s="133" t="e">
        <f>#REF!</f>
        <v>#REF!</v>
      </c>
      <c r="AF17" s="130" t="e">
        <f>#REF!</f>
        <v>#REF!</v>
      </c>
      <c r="AG17" s="141" t="e">
        <f>#REF!</f>
        <v>#REF!</v>
      </c>
      <c r="AH17" s="132" t="e">
        <f>#REF!</f>
        <v>#REF!</v>
      </c>
      <c r="AI17" s="132" t="e">
        <f>#REF!</f>
        <v>#REF!</v>
      </c>
      <c r="AJ17" s="142" t="e">
        <f t="shared" si="9"/>
        <v>#REF!</v>
      </c>
      <c r="AK17" s="143" t="e">
        <f t="shared" si="10"/>
        <v>#REF!</v>
      </c>
      <c r="AL17" s="143" t="e">
        <f t="shared" si="11"/>
        <v>#REF!</v>
      </c>
      <c r="AN17" s="130">
        <v>141525</v>
      </c>
      <c r="AO17" s="130">
        <v>150417</v>
      </c>
      <c r="AP17" s="131">
        <v>139259</v>
      </c>
      <c r="AQ17" s="131">
        <v>131690</v>
      </c>
      <c r="AR17" s="131">
        <f t="shared" si="18"/>
        <v>431201</v>
      </c>
      <c r="AS17" s="131">
        <f t="shared" si="15"/>
        <v>143733.66666666666</v>
      </c>
      <c r="AU17" s="130">
        <v>1328</v>
      </c>
      <c r="AV17" s="131"/>
      <c r="AW17" s="131">
        <f t="shared" si="12"/>
        <v>1328</v>
      </c>
      <c r="AX17" s="29"/>
      <c r="AY17" s="130">
        <v>173111</v>
      </c>
      <c r="AZ17" s="131">
        <v>0</v>
      </c>
      <c r="BA17" s="131"/>
      <c r="BB17" s="131">
        <v>205358</v>
      </c>
      <c r="BC17" s="110">
        <f>AY17/BB17</f>
        <v>0.84297178585689381</v>
      </c>
      <c r="BD17" s="110"/>
      <c r="BE17" s="144" t="s">
        <v>59</v>
      </c>
      <c r="BF17" s="130">
        <v>200</v>
      </c>
      <c r="BG17" s="130"/>
      <c r="BH17" s="168" t="e">
        <f t="shared" si="13"/>
        <v>#REF!</v>
      </c>
      <c r="BI17" s="168" t="e">
        <f t="shared" si="14"/>
        <v>#REF!</v>
      </c>
      <c r="BJ17" s="168"/>
      <c r="BK17" s="130" t="e">
        <f>K17/$BF$8</f>
        <v>#REF!</v>
      </c>
      <c r="BL17" s="130" t="e">
        <f>U17/$BF$8</f>
        <v>#REF!</v>
      </c>
      <c r="BM17" s="130" t="e">
        <f>Y17/$BF$8</f>
        <v>#REF!</v>
      </c>
    </row>
    <row r="18" spans="2:65" ht="39" customHeight="1">
      <c r="B18" s="773"/>
      <c r="C18" s="115" t="s">
        <v>63</v>
      </c>
      <c r="D18" s="115" t="e">
        <f>#REF!</f>
        <v>#REF!</v>
      </c>
      <c r="E18" s="116" t="e">
        <f>#REF!</f>
        <v>#REF!</v>
      </c>
      <c r="F18" s="117" t="e">
        <f>#REF!</f>
        <v>#REF!</v>
      </c>
      <c r="G18" s="118" t="e">
        <f>SUM(E18:F18)</f>
        <v>#REF!</v>
      </c>
      <c r="H18" s="239"/>
      <c r="I18" s="119" t="e">
        <f>#REF!</f>
        <v>#REF!</v>
      </c>
      <c r="J18" s="116" t="e">
        <f>#REF!</f>
        <v>#REF!</v>
      </c>
      <c r="K18" s="116" t="e">
        <f>#REF!</f>
        <v>#REF!</v>
      </c>
      <c r="L18" s="116" t="e">
        <f>#REF!</f>
        <v>#REF!</v>
      </c>
      <c r="M18" s="116" t="e">
        <f>#REF!</f>
        <v>#REF!</v>
      </c>
      <c r="N18" s="115" t="e">
        <f>#REF!</f>
        <v>#REF!</v>
      </c>
      <c r="O18" s="115" t="e">
        <f>#REF!</f>
        <v>#REF!</v>
      </c>
      <c r="P18" t="e">
        <f>#REF!</f>
        <v>#REF!</v>
      </c>
      <c r="Q18" s="120" t="e">
        <f>#REF!</f>
        <v>#REF!</v>
      </c>
      <c r="R18" s="121" t="e">
        <f>#REF!</f>
        <v>#REF!</v>
      </c>
      <c r="S18" s="122" t="e">
        <f>#REF!</f>
        <v>#REF!</v>
      </c>
      <c r="T18" s="97" t="e">
        <f>I18-J18+K18+L18+M18+Q18+R18+S18</f>
        <v>#REF!</v>
      </c>
      <c r="U18" s="118" t="e">
        <f>G18-T18</f>
        <v>#REF!</v>
      </c>
      <c r="V18" s="123" t="e">
        <f t="shared" si="0"/>
        <v>#REF!</v>
      </c>
      <c r="W18" s="118" t="e">
        <f t="shared" si="1"/>
        <v>#REF!</v>
      </c>
      <c r="X18" s="124" t="e">
        <f t="shared" si="2"/>
        <v>#REF!</v>
      </c>
      <c r="Y18" s="125" t="e">
        <f t="shared" si="3"/>
        <v>#REF!</v>
      </c>
      <c r="Z18" s="119" t="e">
        <f t="shared" si="4"/>
        <v>#REF!</v>
      </c>
      <c r="AA18" s="126" t="e">
        <f t="shared" si="5"/>
        <v>#REF!</v>
      </c>
      <c r="AB18" s="126" t="e">
        <f t="shared" si="6"/>
        <v>#REF!</v>
      </c>
      <c r="AC18" s="115" t="e">
        <f t="shared" si="7"/>
        <v>#REF!</v>
      </c>
      <c r="AD18" s="164" t="e">
        <f t="shared" si="8"/>
        <v>#REF!</v>
      </c>
      <c r="AE18" s="119" t="e">
        <f>#REF!</f>
        <v>#REF!</v>
      </c>
      <c r="AF18" s="115" t="e">
        <f>#REF!</f>
        <v>#REF!</v>
      </c>
      <c r="AG18" s="164" t="e">
        <f>#REF!</f>
        <v>#REF!</v>
      </c>
      <c r="AH18" s="118" t="e">
        <f>#REF!</f>
        <v>#REF!</v>
      </c>
      <c r="AI18" s="118" t="e">
        <f>#REF!</f>
        <v>#REF!</v>
      </c>
      <c r="AJ18" s="127" t="e">
        <f t="shared" si="9"/>
        <v>#REF!</v>
      </c>
      <c r="AK18" s="128" t="e">
        <f t="shared" si="10"/>
        <v>#REF!</v>
      </c>
      <c r="AL18" s="128" t="e">
        <f t="shared" si="11"/>
        <v>#REF!</v>
      </c>
      <c r="AN18" s="130">
        <v>33057</v>
      </c>
      <c r="AO18" s="115">
        <v>35896</v>
      </c>
      <c r="AP18" s="131">
        <v>40603</v>
      </c>
      <c r="AQ18" s="131">
        <v>44411</v>
      </c>
      <c r="AR18" s="131">
        <f t="shared" si="18"/>
        <v>109556</v>
      </c>
      <c r="AS18" s="131">
        <f t="shared" si="15"/>
        <v>36518.666666666664</v>
      </c>
      <c r="AU18" s="130">
        <v>962</v>
      </c>
      <c r="AV18" s="131"/>
      <c r="AW18" s="131">
        <f t="shared" si="12"/>
        <v>962</v>
      </c>
      <c r="AX18" s="29"/>
      <c r="AY18" s="130">
        <v>155367</v>
      </c>
      <c r="AZ18" s="131">
        <v>13490</v>
      </c>
      <c r="BA18" s="131"/>
      <c r="BB18" s="131">
        <v>177194</v>
      </c>
      <c r="BC18" s="110">
        <f>AY18/BB18</f>
        <v>0.87681862817025402</v>
      </c>
      <c r="BD18" s="110"/>
      <c r="BE18" s="144" t="s">
        <v>50</v>
      </c>
      <c r="BF18" s="130">
        <v>196</v>
      </c>
      <c r="BG18" s="130"/>
      <c r="BH18" s="114" t="e">
        <f t="shared" si="13"/>
        <v>#REF!</v>
      </c>
      <c r="BI18" s="114" t="e">
        <f t="shared" si="14"/>
        <v>#REF!</v>
      </c>
      <c r="BJ18" s="114"/>
      <c r="BK18" s="130" t="e">
        <f>K18/$BF$8</f>
        <v>#REF!</v>
      </c>
      <c r="BL18" s="130" t="e">
        <f>U18/$BF$8</f>
        <v>#REF!</v>
      </c>
      <c r="BM18" s="130" t="e">
        <f>Y18/$BF$8</f>
        <v>#REF!</v>
      </c>
    </row>
    <row r="19" spans="2:65" ht="39" customHeight="1">
      <c r="B19" s="773"/>
      <c r="C19" s="115" t="s">
        <v>64</v>
      </c>
      <c r="D19" s="115" t="e">
        <f>#REF!</f>
        <v>#REF!</v>
      </c>
      <c r="E19" s="116" t="e">
        <f>#REF!</f>
        <v>#REF!</v>
      </c>
      <c r="F19" s="117" t="e">
        <f>#REF!</f>
        <v>#REF!</v>
      </c>
      <c r="G19" s="118" t="e">
        <f>SUM(E19:F19)</f>
        <v>#REF!</v>
      </c>
      <c r="H19" s="239"/>
      <c r="I19" s="119" t="e">
        <f>#REF!</f>
        <v>#REF!</v>
      </c>
      <c r="J19" s="116" t="e">
        <f>#REF!</f>
        <v>#REF!</v>
      </c>
      <c r="K19" s="116" t="e">
        <f>#REF!</f>
        <v>#REF!</v>
      </c>
      <c r="L19" s="116" t="e">
        <f>#REF!</f>
        <v>#REF!</v>
      </c>
      <c r="M19" s="116" t="e">
        <f>#REF!</f>
        <v>#REF!</v>
      </c>
      <c r="N19" s="115" t="e">
        <f>#REF!</f>
        <v>#REF!</v>
      </c>
      <c r="O19" s="115" t="e">
        <f>#REF!</f>
        <v>#REF!</v>
      </c>
      <c r="P19" t="e">
        <f>#REF!</f>
        <v>#REF!</v>
      </c>
      <c r="Q19" s="120" t="e">
        <f>#REF!</f>
        <v>#REF!</v>
      </c>
      <c r="R19" s="121" t="e">
        <f>#REF!</f>
        <v>#REF!</v>
      </c>
      <c r="S19" s="122" t="e">
        <f>#REF!</f>
        <v>#REF!</v>
      </c>
      <c r="T19" s="97" t="e">
        <f>I19-J19+K19+L19+M19+Q19+R19+S19</f>
        <v>#REF!</v>
      </c>
      <c r="U19" s="118" t="e">
        <f>G19-T19</f>
        <v>#REF!</v>
      </c>
      <c r="V19" s="123" t="e">
        <f t="shared" si="0"/>
        <v>#REF!</v>
      </c>
      <c r="W19" s="118" t="e">
        <f t="shared" si="1"/>
        <v>#REF!</v>
      </c>
      <c r="X19" s="124" t="e">
        <f t="shared" si="2"/>
        <v>#REF!</v>
      </c>
      <c r="Y19" s="125" t="e">
        <f t="shared" si="3"/>
        <v>#REF!</v>
      </c>
      <c r="Z19" s="119" t="e">
        <f t="shared" si="4"/>
        <v>#REF!</v>
      </c>
      <c r="AA19" s="126" t="e">
        <f t="shared" si="5"/>
        <v>#REF!</v>
      </c>
      <c r="AB19" s="126" t="e">
        <f t="shared" si="6"/>
        <v>#REF!</v>
      </c>
      <c r="AC19" s="115" t="e">
        <f t="shared" si="7"/>
        <v>#REF!</v>
      </c>
      <c r="AD19" s="164" t="e">
        <f t="shared" si="8"/>
        <v>#REF!</v>
      </c>
      <c r="AE19" s="119" t="e">
        <f>#REF!</f>
        <v>#REF!</v>
      </c>
      <c r="AF19" s="115" t="e">
        <f>#REF!</f>
        <v>#REF!</v>
      </c>
      <c r="AG19" s="164" t="e">
        <f>#REF!</f>
        <v>#REF!</v>
      </c>
      <c r="AH19" s="118" t="e">
        <f>#REF!</f>
        <v>#REF!</v>
      </c>
      <c r="AI19" s="118" t="e">
        <f>#REF!</f>
        <v>#REF!</v>
      </c>
      <c r="AJ19" s="127" t="e">
        <f t="shared" si="9"/>
        <v>#REF!</v>
      </c>
      <c r="AK19" s="128" t="e">
        <f t="shared" si="10"/>
        <v>#REF!</v>
      </c>
      <c r="AL19" s="128" t="e">
        <f t="shared" si="11"/>
        <v>#REF!</v>
      </c>
      <c r="AN19" s="130">
        <v>47295</v>
      </c>
      <c r="AO19" s="115">
        <v>47813</v>
      </c>
      <c r="AP19" s="131">
        <v>39937</v>
      </c>
      <c r="AQ19" s="131">
        <v>38714</v>
      </c>
      <c r="AR19" s="131">
        <f t="shared" si="18"/>
        <v>135045</v>
      </c>
      <c r="AS19" s="131">
        <f t="shared" si="15"/>
        <v>45015</v>
      </c>
      <c r="AU19" s="130">
        <v>746</v>
      </c>
      <c r="AV19" s="131"/>
      <c r="AW19" s="131">
        <f t="shared" si="12"/>
        <v>746</v>
      </c>
      <c r="AX19" s="29"/>
      <c r="AY19" s="130">
        <v>133050</v>
      </c>
      <c r="AZ19" s="131">
        <v>10381</v>
      </c>
      <c r="BA19" s="131"/>
      <c r="BB19" s="131">
        <v>149214</v>
      </c>
      <c r="BC19" s="110">
        <f>AY19/BB19</f>
        <v>0.8916723631830793</v>
      </c>
      <c r="BD19" s="110"/>
      <c r="BE19" s="169" t="s">
        <v>50</v>
      </c>
      <c r="BF19" s="134">
        <v>203</v>
      </c>
      <c r="BG19" s="169"/>
      <c r="BH19" s="120" t="e">
        <f t="shared" si="13"/>
        <v>#REF!</v>
      </c>
      <c r="BI19" s="170" t="s">
        <v>85</v>
      </c>
      <c r="BJ19" s="120" t="s">
        <v>65</v>
      </c>
      <c r="BK19" s="130" t="e">
        <f>K19/$BF$8</f>
        <v>#REF!</v>
      </c>
      <c r="BL19" s="130" t="e">
        <f>U19/$BF$8</f>
        <v>#REF!</v>
      </c>
      <c r="BM19" s="130" t="e">
        <f>Y19/$BF$8</f>
        <v>#REF!</v>
      </c>
    </row>
    <row r="20" spans="2:65" ht="39" customHeight="1">
      <c r="B20" s="773"/>
      <c r="C20" s="171" t="s">
        <v>86</v>
      </c>
      <c r="D20" s="171" t="e">
        <f>#REF!</f>
        <v>#REF!</v>
      </c>
      <c r="E20" s="172" t="e">
        <f>#REF!</f>
        <v>#REF!</v>
      </c>
      <c r="F20" s="173" t="e">
        <f>#REF!</f>
        <v>#REF!</v>
      </c>
      <c r="G20" s="174" t="e">
        <f>SUM(E20:F20)</f>
        <v>#REF!</v>
      </c>
      <c r="H20" s="242"/>
      <c r="I20" s="175" t="e">
        <f>#REF!</f>
        <v>#REF!</v>
      </c>
      <c r="J20" s="172" t="e">
        <f>#REF!</f>
        <v>#REF!</v>
      </c>
      <c r="K20" s="172" t="e">
        <f>#REF!</f>
        <v>#REF!</v>
      </c>
      <c r="L20" s="172" t="e">
        <f>#REF!</f>
        <v>#REF!</v>
      </c>
      <c r="M20" s="172" t="e">
        <f>#REF!</f>
        <v>#REF!</v>
      </c>
      <c r="N20" s="171" t="e">
        <f>#REF!</f>
        <v>#REF!</v>
      </c>
      <c r="O20" s="171" t="e">
        <f>#REF!</f>
        <v>#REF!</v>
      </c>
      <c r="P20" t="e">
        <f>#REF!</f>
        <v>#REF!</v>
      </c>
      <c r="Q20" s="176" t="e">
        <f>#REF!</f>
        <v>#REF!</v>
      </c>
      <c r="R20" s="177" t="e">
        <f>#REF!</f>
        <v>#REF!</v>
      </c>
      <c r="S20" s="178" t="e">
        <f>#REF!</f>
        <v>#REF!</v>
      </c>
      <c r="T20" s="97" t="e">
        <f>I20-J20+K20+L20+M20+Q20+R20+S20</f>
        <v>#REF!</v>
      </c>
      <c r="U20" s="174" t="e">
        <f>G20-T20</f>
        <v>#REF!</v>
      </c>
      <c r="V20" s="179" t="e">
        <f t="shared" si="0"/>
        <v>#REF!</v>
      </c>
      <c r="W20" s="174" t="e">
        <f t="shared" si="1"/>
        <v>#REF!</v>
      </c>
      <c r="X20" s="180" t="e">
        <f t="shared" si="2"/>
        <v>#REF!</v>
      </c>
      <c r="Y20" s="181" t="e">
        <f t="shared" si="3"/>
        <v>#REF!</v>
      </c>
      <c r="Z20" s="175" t="e">
        <f t="shared" si="4"/>
        <v>#REF!</v>
      </c>
      <c r="AA20" s="182" t="e">
        <f t="shared" si="5"/>
        <v>#REF!</v>
      </c>
      <c r="AB20" s="182" t="e">
        <f t="shared" si="6"/>
        <v>#REF!</v>
      </c>
      <c r="AC20" s="171" t="e">
        <f t="shared" si="7"/>
        <v>#REF!</v>
      </c>
      <c r="AD20" s="183" t="e">
        <f t="shared" si="8"/>
        <v>#REF!</v>
      </c>
      <c r="AE20" s="175" t="e">
        <f>#REF!</f>
        <v>#REF!</v>
      </c>
      <c r="AF20" s="171" t="e">
        <f>#REF!</f>
        <v>#REF!</v>
      </c>
      <c r="AG20" s="183" t="e">
        <f>#REF!</f>
        <v>#REF!</v>
      </c>
      <c r="AH20" s="174" t="e">
        <f>#REF!</f>
        <v>#REF!</v>
      </c>
      <c r="AI20" s="174" t="e">
        <f>#REF!</f>
        <v>#REF!</v>
      </c>
      <c r="AJ20" s="184" t="e">
        <f t="shared" si="9"/>
        <v>#REF!</v>
      </c>
      <c r="AK20" s="185" t="e">
        <f t="shared" si="10"/>
        <v>#REF!</v>
      </c>
      <c r="AL20" s="185" t="e">
        <f t="shared" si="11"/>
        <v>#REF!</v>
      </c>
      <c r="AN20" s="130">
        <v>272317</v>
      </c>
      <c r="AO20" s="171">
        <v>248549</v>
      </c>
      <c r="AP20" s="131">
        <v>237777</v>
      </c>
      <c r="AQ20" s="131">
        <v>238534</v>
      </c>
      <c r="AR20" s="131">
        <f>SUM(AN20:AP20)</f>
        <v>758643</v>
      </c>
      <c r="AS20" s="131">
        <f t="shared" si="15"/>
        <v>252881</v>
      </c>
      <c r="AU20" s="130">
        <v>2023</v>
      </c>
      <c r="AV20" s="131"/>
      <c r="AW20" s="131">
        <f t="shared" si="12"/>
        <v>2023</v>
      </c>
      <c r="AX20" s="29"/>
      <c r="AY20" s="130">
        <v>294448</v>
      </c>
      <c r="AZ20" s="131">
        <v>13547</v>
      </c>
      <c r="BA20" s="131"/>
      <c r="BB20" s="131">
        <v>320354</v>
      </c>
      <c r="BC20" s="110">
        <f>AY20/BB20</f>
        <v>0.91913320888766803</v>
      </c>
      <c r="BD20" s="110"/>
      <c r="BE20" s="144" t="s">
        <v>50</v>
      </c>
      <c r="BF20" s="130">
        <v>200</v>
      </c>
      <c r="BG20" s="130"/>
      <c r="BH20" s="186" t="e">
        <f t="shared" si="13"/>
        <v>#REF!</v>
      </c>
      <c r="BI20" s="186" t="e">
        <f t="shared" ref="BI20:BI25" si="21">I20/$BG20</f>
        <v>#REF!</v>
      </c>
      <c r="BJ20" s="186"/>
      <c r="BK20" s="130" t="e">
        <f>K20/$BF$8</f>
        <v>#REF!</v>
      </c>
      <c r="BL20" s="130" t="e">
        <f>U20/$BF$8</f>
        <v>#REF!</v>
      </c>
      <c r="BM20" s="130" t="e">
        <f>Y20/$BF$8</f>
        <v>#REF!</v>
      </c>
    </row>
    <row r="21" spans="2:65" ht="39" customHeight="1" thickBot="1">
      <c r="B21" s="773"/>
      <c r="C21" s="146" t="s">
        <v>1</v>
      </c>
      <c r="D21" s="146" t="e">
        <f>SUM(D17:D20)</f>
        <v>#REF!</v>
      </c>
      <c r="E21" s="147" t="e">
        <f>SUM(E17:E20)</f>
        <v>#REF!</v>
      </c>
      <c r="F21" s="148" t="e">
        <f>SUM(F17:F20)</f>
        <v>#REF!</v>
      </c>
      <c r="G21" s="149" t="e">
        <f>SUM(G17:G20)</f>
        <v>#REF!</v>
      </c>
      <c r="H21" s="241" t="e">
        <f>(D21+F21)/1000</f>
        <v>#REF!</v>
      </c>
      <c r="I21" s="150" t="e">
        <f>SUM(I17:I20)</f>
        <v>#REF!</v>
      </c>
      <c r="J21" s="147" t="e">
        <f>SUM(J17:J20)</f>
        <v>#REF!</v>
      </c>
      <c r="K21" s="147" t="e">
        <f>SUM(K17:K20)</f>
        <v>#REF!</v>
      </c>
      <c r="L21" s="147" t="e">
        <f>SUM(L17:L20)</f>
        <v>#REF!</v>
      </c>
      <c r="M21" s="147" t="e">
        <f>SUM(M17:M20)</f>
        <v>#REF!</v>
      </c>
      <c r="N21" s="146" t="e">
        <f>SUM(I21:M21)/1000</f>
        <v>#REF!</v>
      </c>
      <c r="O21" s="146" t="e">
        <f t="shared" ref="O21:U21" si="22">SUM(O17:O20)</f>
        <v>#REF!</v>
      </c>
      <c r="P21" s="146" t="e">
        <f t="shared" si="22"/>
        <v>#REF!</v>
      </c>
      <c r="Q21" s="151" t="e">
        <f t="shared" si="22"/>
        <v>#REF!</v>
      </c>
      <c r="R21" s="152" t="e">
        <f t="shared" si="22"/>
        <v>#REF!</v>
      </c>
      <c r="S21" s="153" t="e">
        <f t="shared" si="22"/>
        <v>#REF!</v>
      </c>
      <c r="T21" s="149" t="e">
        <f t="shared" si="22"/>
        <v>#REF!</v>
      </c>
      <c r="U21" s="149" t="e">
        <f t="shared" si="22"/>
        <v>#REF!</v>
      </c>
      <c r="V21" s="154" t="e">
        <f t="shared" si="0"/>
        <v>#REF!</v>
      </c>
      <c r="W21" s="149" t="e">
        <f t="shared" si="1"/>
        <v>#REF!</v>
      </c>
      <c r="X21" s="155" t="e">
        <f t="shared" si="2"/>
        <v>#REF!</v>
      </c>
      <c r="Y21" s="156" t="e">
        <f t="shared" si="3"/>
        <v>#REF!</v>
      </c>
      <c r="Z21" s="150" t="e">
        <f t="shared" si="4"/>
        <v>#REF!</v>
      </c>
      <c r="AA21" s="157" t="e">
        <f t="shared" si="5"/>
        <v>#REF!</v>
      </c>
      <c r="AB21" s="157" t="e">
        <f t="shared" si="6"/>
        <v>#REF!</v>
      </c>
      <c r="AC21" s="146" t="e">
        <f t="shared" si="7"/>
        <v>#REF!</v>
      </c>
      <c r="AD21" s="158" t="e">
        <f t="shared" si="8"/>
        <v>#REF!</v>
      </c>
      <c r="AE21" s="150" t="e">
        <f>SUM(AE17:AE20)</f>
        <v>#REF!</v>
      </c>
      <c r="AF21" s="146" t="e">
        <f>SUM(AF17:AF20)</f>
        <v>#REF!</v>
      </c>
      <c r="AG21" s="158" t="e">
        <f>SUM(AG17:AG20)</f>
        <v>#REF!</v>
      </c>
      <c r="AH21" s="149" t="e">
        <f>SUM(AH17:AH20)</f>
        <v>#REF!</v>
      </c>
      <c r="AI21" s="149" t="e">
        <f>SUM(AI17:AI20)</f>
        <v>#REF!</v>
      </c>
      <c r="AJ21" s="159" t="e">
        <f t="shared" si="9"/>
        <v>#REF!</v>
      </c>
      <c r="AK21" s="160" t="e">
        <f t="shared" si="10"/>
        <v>#REF!</v>
      </c>
      <c r="AL21" s="160" t="e">
        <f t="shared" si="11"/>
        <v>#REF!</v>
      </c>
      <c r="AN21" s="146">
        <f t="shared" ref="AN21:AS21" si="23">SUM(AN17:AN20)</f>
        <v>494194</v>
      </c>
      <c r="AO21" s="146">
        <f t="shared" si="23"/>
        <v>482675</v>
      </c>
      <c r="AP21" s="147">
        <f t="shared" si="23"/>
        <v>457576</v>
      </c>
      <c r="AQ21" s="147">
        <f t="shared" si="23"/>
        <v>453349</v>
      </c>
      <c r="AR21" s="147">
        <f t="shared" si="23"/>
        <v>1434445</v>
      </c>
      <c r="AS21" s="147">
        <f t="shared" si="23"/>
        <v>478148.33333333331</v>
      </c>
      <c r="AU21" s="146">
        <f>SUM(AU17:AU20)</f>
        <v>5059</v>
      </c>
      <c r="AV21" s="147">
        <v>0</v>
      </c>
      <c r="AW21" s="147">
        <f t="shared" si="12"/>
        <v>5059</v>
      </c>
      <c r="AX21" s="29"/>
      <c r="AY21" s="146"/>
      <c r="AZ21" s="147"/>
      <c r="BA21" s="147"/>
      <c r="BB21" s="147"/>
      <c r="BC21" s="110"/>
      <c r="BD21" s="110"/>
      <c r="BE21" s="161"/>
      <c r="BF21" s="146">
        <f>SUM(BF17:BF20)</f>
        <v>799</v>
      </c>
      <c r="BG21" s="146">
        <f>SUM(BG17:BG20)</f>
        <v>0</v>
      </c>
      <c r="BH21" s="162" t="e">
        <f t="shared" si="13"/>
        <v>#REF!</v>
      </c>
      <c r="BI21" s="162" t="e">
        <f t="shared" si="21"/>
        <v>#REF!</v>
      </c>
      <c r="BJ21" s="162"/>
      <c r="BK21" s="146" t="e">
        <f>SUM(BK17:BK20)</f>
        <v>#REF!</v>
      </c>
      <c r="BL21" s="146" t="e">
        <f>SUM(BL17:BL20)</f>
        <v>#REF!</v>
      </c>
      <c r="BM21" s="146" t="e">
        <f>SUM(BM17:BM20)</f>
        <v>#REF!</v>
      </c>
    </row>
    <row r="22" spans="2:65" ht="39" customHeight="1">
      <c r="B22" s="775" t="s">
        <v>66</v>
      </c>
      <c r="C22" s="187" t="s">
        <v>67</v>
      </c>
      <c r="D22" s="188" t="e">
        <f>#REF!</f>
        <v>#REF!</v>
      </c>
      <c r="E22" s="189" t="e">
        <f>#REF!</f>
        <v>#REF!</v>
      </c>
      <c r="F22" s="190" t="e">
        <f>#REF!</f>
        <v>#REF!</v>
      </c>
      <c r="G22" s="191" t="e">
        <f>SUM(E22:F22)</f>
        <v>#REF!</v>
      </c>
      <c r="H22" s="243"/>
      <c r="I22" s="192" t="e">
        <f>#REF!</f>
        <v>#REF!</v>
      </c>
      <c r="J22" s="189" t="e">
        <f>#REF!</f>
        <v>#REF!</v>
      </c>
      <c r="K22" s="99" t="e">
        <f>#REF!</f>
        <v>#REF!</v>
      </c>
      <c r="L22" s="189" t="e">
        <f>#REF!</f>
        <v>#REF!</v>
      </c>
      <c r="M22" s="189" t="e">
        <f>#REF!</f>
        <v>#REF!</v>
      </c>
      <c r="N22" s="188" t="e">
        <f>#REF!</f>
        <v>#REF!</v>
      </c>
      <c r="O22" s="188" t="e">
        <f>#REF!</f>
        <v>#REF!</v>
      </c>
      <c r="P22" s="188" t="e">
        <f>#REF!</f>
        <v>#REF!</v>
      </c>
      <c r="Q22" s="193" t="e">
        <f>#REF!</f>
        <v>#REF!</v>
      </c>
      <c r="R22" s="194" t="e">
        <f>#REF!</f>
        <v>#REF!</v>
      </c>
      <c r="S22" s="195" t="e">
        <f>#REF!</f>
        <v>#REF!</v>
      </c>
      <c r="T22" s="97" t="e">
        <f>I22-J22+K22+L22+M22+Q22+R22+S22</f>
        <v>#REF!</v>
      </c>
      <c r="U22" s="191" t="e">
        <f>G22-T22</f>
        <v>#REF!</v>
      </c>
      <c r="V22" s="196" t="e">
        <f t="shared" si="0"/>
        <v>#REF!</v>
      </c>
      <c r="W22" s="191" t="e">
        <f t="shared" si="1"/>
        <v>#REF!</v>
      </c>
      <c r="X22" s="197" t="e">
        <f t="shared" si="2"/>
        <v>#REF!</v>
      </c>
      <c r="Y22" s="198" t="e">
        <f t="shared" si="3"/>
        <v>#REF!</v>
      </c>
      <c r="Z22" s="192" t="e">
        <f t="shared" si="4"/>
        <v>#REF!</v>
      </c>
      <c r="AA22" s="199" t="e">
        <f t="shared" si="5"/>
        <v>#REF!</v>
      </c>
      <c r="AB22" s="199" t="e">
        <f t="shared" si="6"/>
        <v>#REF!</v>
      </c>
      <c r="AC22" s="188" t="e">
        <f t="shared" si="7"/>
        <v>#REF!</v>
      </c>
      <c r="AD22" s="200" t="e">
        <f t="shared" si="8"/>
        <v>#REF!</v>
      </c>
      <c r="AE22" s="192" t="e">
        <f>#REF!</f>
        <v>#REF!</v>
      </c>
      <c r="AF22" s="188" t="e">
        <f>#REF!</f>
        <v>#REF!</v>
      </c>
      <c r="AG22" s="200" t="e">
        <f>#REF!</f>
        <v>#REF!</v>
      </c>
      <c r="AH22" s="191" t="e">
        <f>#REF!</f>
        <v>#REF!</v>
      </c>
      <c r="AI22" s="191" t="e">
        <f>#REF!</f>
        <v>#REF!</v>
      </c>
      <c r="AJ22" s="201" t="e">
        <f t="shared" si="9"/>
        <v>#REF!</v>
      </c>
      <c r="AK22" s="202" t="e">
        <f t="shared" si="10"/>
        <v>#REF!</v>
      </c>
      <c r="AL22" s="202" t="e">
        <f t="shared" si="11"/>
        <v>#REF!</v>
      </c>
      <c r="AN22" s="77">
        <v>123294</v>
      </c>
      <c r="AO22" s="188">
        <v>130471</v>
      </c>
      <c r="AP22" s="36">
        <v>131833</v>
      </c>
      <c r="AQ22" s="36">
        <v>127398</v>
      </c>
      <c r="AR22" s="36">
        <f t="shared" si="18"/>
        <v>385598</v>
      </c>
      <c r="AS22" s="36">
        <f>AR22/3</f>
        <v>128532.66666666667</v>
      </c>
      <c r="AU22" s="77">
        <v>895</v>
      </c>
      <c r="AV22" s="36"/>
      <c r="AW22" s="36">
        <f t="shared" si="12"/>
        <v>895</v>
      </c>
      <c r="AX22" s="29"/>
      <c r="AY22" s="77">
        <v>187410</v>
      </c>
      <c r="AZ22" s="36">
        <v>6835</v>
      </c>
      <c r="BA22" s="36"/>
      <c r="BB22" s="36">
        <v>209258</v>
      </c>
      <c r="BC22" s="110">
        <f>AY22/BB22</f>
        <v>0.8955930000286727</v>
      </c>
      <c r="BD22" s="110"/>
      <c r="BE22" s="92" t="s">
        <v>59</v>
      </c>
      <c r="BF22" s="77">
        <v>206</v>
      </c>
      <c r="BG22" s="130"/>
      <c r="BH22" s="113" t="e">
        <f t="shared" si="13"/>
        <v>#REF!</v>
      </c>
      <c r="BI22" s="113" t="e">
        <f t="shared" si="21"/>
        <v>#REF!</v>
      </c>
      <c r="BJ22" s="113"/>
      <c r="BK22" s="77" t="e">
        <f>K22/$BF$8</f>
        <v>#REF!</v>
      </c>
      <c r="BL22" s="77" t="e">
        <f>U22/$BF$8</f>
        <v>#REF!</v>
      </c>
      <c r="BM22" s="77" t="e">
        <f>Y22/$BF$8</f>
        <v>#REF!</v>
      </c>
    </row>
    <row r="23" spans="2:65" ht="39" customHeight="1">
      <c r="B23" s="773"/>
      <c r="C23" s="203" t="s">
        <v>68</v>
      </c>
      <c r="D23" s="115" t="e">
        <f>#REF!</f>
        <v>#REF!</v>
      </c>
      <c r="E23" s="116" t="e">
        <f>#REF!</f>
        <v>#REF!</v>
      </c>
      <c r="F23" s="244"/>
      <c r="G23" s="118" t="e">
        <f>SUM(E23:F23)</f>
        <v>#REF!</v>
      </c>
      <c r="H23" s="239"/>
      <c r="I23" s="119" t="e">
        <f>#REF!</f>
        <v>#REF!</v>
      </c>
      <c r="J23" s="116" t="e">
        <f>#REF!</f>
        <v>#REF!</v>
      </c>
      <c r="K23" s="99" t="e">
        <f>#REF!</f>
        <v>#REF!</v>
      </c>
      <c r="L23" s="116" t="e">
        <f>#REF!</f>
        <v>#REF!</v>
      </c>
      <c r="M23" s="116" t="e">
        <f>#REF!</f>
        <v>#REF!</v>
      </c>
      <c r="N23" s="115" t="e">
        <f>#REF!</f>
        <v>#REF!</v>
      </c>
      <c r="O23" s="115" t="e">
        <f>#REF!</f>
        <v>#REF!</v>
      </c>
      <c r="P23" s="115" t="e">
        <f>#REF!</f>
        <v>#REF!</v>
      </c>
      <c r="Q23" s="120" t="e">
        <f>#REF!</f>
        <v>#REF!</v>
      </c>
      <c r="R23" s="121" t="e">
        <f>#REF!</f>
        <v>#REF!</v>
      </c>
      <c r="S23" s="122" t="e">
        <f>#REF!</f>
        <v>#REF!</v>
      </c>
      <c r="T23" s="97" t="e">
        <f>I23-J23+K23+L23+M23+Q23+R23+S23</f>
        <v>#REF!</v>
      </c>
      <c r="U23" s="118" t="e">
        <f>G23-T23</f>
        <v>#REF!</v>
      </c>
      <c r="V23" s="123" t="e">
        <f t="shared" si="0"/>
        <v>#REF!</v>
      </c>
      <c r="W23" s="118" t="e">
        <f t="shared" si="1"/>
        <v>#REF!</v>
      </c>
      <c r="X23" s="124" t="e">
        <f t="shared" si="2"/>
        <v>#REF!</v>
      </c>
      <c r="Y23" s="125" t="e">
        <f t="shared" si="3"/>
        <v>#REF!</v>
      </c>
      <c r="Z23" s="119" t="e">
        <f t="shared" si="4"/>
        <v>#REF!</v>
      </c>
      <c r="AA23" s="126" t="e">
        <f t="shared" si="5"/>
        <v>#REF!</v>
      </c>
      <c r="AB23" s="126" t="e">
        <f t="shared" si="6"/>
        <v>#REF!</v>
      </c>
      <c r="AC23" s="115" t="e">
        <f t="shared" si="7"/>
        <v>#REF!</v>
      </c>
      <c r="AD23" s="164" t="e">
        <f t="shared" si="8"/>
        <v>#REF!</v>
      </c>
      <c r="AE23" s="119" t="e">
        <f>#REF!</f>
        <v>#REF!</v>
      </c>
      <c r="AF23" s="115" t="e">
        <f>#REF!</f>
        <v>#REF!</v>
      </c>
      <c r="AG23" s="164" t="e">
        <f>#REF!</f>
        <v>#REF!</v>
      </c>
      <c r="AH23" s="118" t="e">
        <f>#REF!</f>
        <v>#REF!</v>
      </c>
      <c r="AI23" s="118" t="e">
        <f>#REF!</f>
        <v>#REF!</v>
      </c>
      <c r="AJ23" s="127" t="e">
        <f t="shared" si="9"/>
        <v>#REF!</v>
      </c>
      <c r="AK23" s="128" t="e">
        <f t="shared" si="10"/>
        <v>#REF!</v>
      </c>
      <c r="AL23" s="128" t="e">
        <f t="shared" si="11"/>
        <v>#REF!</v>
      </c>
      <c r="AN23" s="130">
        <v>51685</v>
      </c>
      <c r="AO23" s="115">
        <v>47988</v>
      </c>
      <c r="AP23" s="131">
        <v>46814</v>
      </c>
      <c r="AQ23" s="131">
        <v>53998</v>
      </c>
      <c r="AR23" s="131">
        <f t="shared" si="18"/>
        <v>146487</v>
      </c>
      <c r="AS23" s="131">
        <f>AR23/3</f>
        <v>48829</v>
      </c>
      <c r="AU23" s="130">
        <v>900</v>
      </c>
      <c r="AV23" s="131"/>
      <c r="AW23" s="131">
        <f t="shared" si="12"/>
        <v>900</v>
      </c>
      <c r="AX23" s="29"/>
      <c r="AY23" s="130">
        <v>142010</v>
      </c>
      <c r="AZ23" s="131">
        <v>6955</v>
      </c>
      <c r="BA23" s="131"/>
      <c r="BB23" s="131">
        <v>155952</v>
      </c>
      <c r="BC23" s="110">
        <f>AY23/BB23</f>
        <v>0.91060069765055918</v>
      </c>
      <c r="BD23" s="110"/>
      <c r="BE23" s="144" t="s">
        <v>50</v>
      </c>
      <c r="BF23" s="130">
        <v>200</v>
      </c>
      <c r="BG23" s="130"/>
      <c r="BH23" s="114" t="e">
        <f t="shared" si="13"/>
        <v>#REF!</v>
      </c>
      <c r="BI23" s="114" t="e">
        <f t="shared" si="21"/>
        <v>#REF!</v>
      </c>
      <c r="BJ23" s="114" t="s">
        <v>51</v>
      </c>
      <c r="BK23" s="130" t="e">
        <f>K23/$BF$8</f>
        <v>#REF!</v>
      </c>
      <c r="BL23" s="130" t="e">
        <f>U23/$BF$8</f>
        <v>#REF!</v>
      </c>
      <c r="BM23" s="130" t="e">
        <f>Y23/$BF$8</f>
        <v>#REF!</v>
      </c>
    </row>
    <row r="24" spans="2:65" ht="39" customHeight="1">
      <c r="B24" s="773"/>
      <c r="C24" s="204" t="s">
        <v>87</v>
      </c>
      <c r="D24" s="171" t="e">
        <f>#REF!</f>
        <v>#REF!</v>
      </c>
      <c r="E24" s="172" t="e">
        <f>#REF!</f>
        <v>#REF!</v>
      </c>
      <c r="F24" s="173"/>
      <c r="G24" s="174" t="e">
        <f>SUM(E24:F24)</f>
        <v>#REF!</v>
      </c>
      <c r="H24" s="242"/>
      <c r="I24" s="175" t="e">
        <f>#REF!</f>
        <v>#REF!</v>
      </c>
      <c r="J24" s="172" t="e">
        <f>#REF!</f>
        <v>#REF!</v>
      </c>
      <c r="K24" s="99" t="e">
        <f>#REF!</f>
        <v>#REF!</v>
      </c>
      <c r="L24" s="172" t="e">
        <f>#REF!</f>
        <v>#REF!</v>
      </c>
      <c r="M24" s="172" t="e">
        <f>#REF!</f>
        <v>#REF!</v>
      </c>
      <c r="N24" s="171" t="e">
        <f>#REF!</f>
        <v>#REF!</v>
      </c>
      <c r="O24" s="171" t="e">
        <f>#REF!</f>
        <v>#REF!</v>
      </c>
      <c r="P24" s="171" t="e">
        <f>#REF!</f>
        <v>#REF!</v>
      </c>
      <c r="Q24" s="176" t="e">
        <f>#REF!</f>
        <v>#REF!</v>
      </c>
      <c r="R24" s="177" t="e">
        <f>#REF!</f>
        <v>#REF!</v>
      </c>
      <c r="S24" s="178" t="e">
        <f>#REF!</f>
        <v>#REF!</v>
      </c>
      <c r="T24" s="97" t="e">
        <f>I24-J24+K24+L24+M24+Q24+R24+S24</f>
        <v>#REF!</v>
      </c>
      <c r="U24" s="174" t="e">
        <f>G24-T24</f>
        <v>#REF!</v>
      </c>
      <c r="V24" s="179" t="e">
        <f t="shared" si="0"/>
        <v>#REF!</v>
      </c>
      <c r="W24" s="174" t="e">
        <f t="shared" si="1"/>
        <v>#REF!</v>
      </c>
      <c r="X24" s="180" t="e">
        <f t="shared" si="2"/>
        <v>#REF!</v>
      </c>
      <c r="Y24" s="181" t="e">
        <f t="shared" si="3"/>
        <v>#REF!</v>
      </c>
      <c r="Z24" s="175" t="e">
        <f t="shared" si="4"/>
        <v>#REF!</v>
      </c>
      <c r="AA24" s="182" t="e">
        <f t="shared" si="5"/>
        <v>#REF!</v>
      </c>
      <c r="AB24" s="182" t="e">
        <f t="shared" si="6"/>
        <v>#REF!</v>
      </c>
      <c r="AC24" s="171" t="e">
        <f t="shared" si="7"/>
        <v>#REF!</v>
      </c>
      <c r="AD24" s="183" t="e">
        <f t="shared" si="8"/>
        <v>#REF!</v>
      </c>
      <c r="AE24" s="175" t="e">
        <f>#REF!</f>
        <v>#REF!</v>
      </c>
      <c r="AF24" s="171" t="e">
        <f>#REF!</f>
        <v>#REF!</v>
      </c>
      <c r="AG24" s="183" t="e">
        <f>#REF!</f>
        <v>#REF!</v>
      </c>
      <c r="AH24" s="174" t="e">
        <f>#REF!</f>
        <v>#REF!</v>
      </c>
      <c r="AI24" s="174" t="e">
        <f>#REF!</f>
        <v>#REF!</v>
      </c>
      <c r="AJ24" s="184" t="e">
        <f t="shared" si="9"/>
        <v>#REF!</v>
      </c>
      <c r="AK24" s="185" t="e">
        <f t="shared" si="10"/>
        <v>#REF!</v>
      </c>
      <c r="AL24" s="185" t="e">
        <f t="shared" si="11"/>
        <v>#REF!</v>
      </c>
      <c r="AN24" s="130">
        <v>48822</v>
      </c>
      <c r="AO24" s="171">
        <v>55322</v>
      </c>
      <c r="AP24" s="131">
        <v>62576</v>
      </c>
      <c r="AQ24" s="131">
        <v>68006</v>
      </c>
      <c r="AR24" s="131">
        <f t="shared" si="18"/>
        <v>166720</v>
      </c>
      <c r="AS24" s="131">
        <f>AR24/3</f>
        <v>55573.333333333336</v>
      </c>
      <c r="AU24" s="130">
        <v>913</v>
      </c>
      <c r="AV24" s="131"/>
      <c r="AW24" s="131">
        <f t="shared" si="12"/>
        <v>913</v>
      </c>
      <c r="AX24" s="29"/>
      <c r="AY24" s="130">
        <v>150485</v>
      </c>
      <c r="AZ24" s="131">
        <v>10317</v>
      </c>
      <c r="BA24" s="131"/>
      <c r="BB24" s="131">
        <v>169286</v>
      </c>
      <c r="BC24" s="110">
        <f>AY24/BB24</f>
        <v>0.88893942795033254</v>
      </c>
      <c r="BD24" s="110"/>
      <c r="BE24" s="205" t="s">
        <v>50</v>
      </c>
      <c r="BF24" s="145">
        <v>200</v>
      </c>
      <c r="BG24" s="206"/>
      <c r="BH24" s="207" t="e">
        <f t="shared" si="13"/>
        <v>#REF!</v>
      </c>
      <c r="BI24" s="207" t="e">
        <f t="shared" si="21"/>
        <v>#REF!</v>
      </c>
      <c r="BJ24" s="207"/>
      <c r="BK24" s="130" t="e">
        <f>K24/$BF$8</f>
        <v>#REF!</v>
      </c>
      <c r="BL24" s="130" t="e">
        <f>U24/$BF$8</f>
        <v>#REF!</v>
      </c>
      <c r="BM24" s="130" t="e">
        <f>Y24/$BF$8</f>
        <v>#REF!</v>
      </c>
    </row>
    <row r="25" spans="2:65" ht="39" customHeight="1" thickBot="1">
      <c r="B25" s="774"/>
      <c r="C25" s="208" t="s">
        <v>1</v>
      </c>
      <c r="D25" s="146" t="e">
        <f>SUM(D22:D24)</f>
        <v>#REF!</v>
      </c>
      <c r="E25" s="147" t="e">
        <f>SUM(E22:E24)</f>
        <v>#REF!</v>
      </c>
      <c r="F25" s="148" t="e">
        <f>SUM(F22:F24)</f>
        <v>#REF!</v>
      </c>
      <c r="G25" s="149" t="e">
        <f>SUM(G22:G24)</f>
        <v>#REF!</v>
      </c>
      <c r="H25" s="241" t="e">
        <f>(D25+F25)/1000</f>
        <v>#REF!</v>
      </c>
      <c r="I25" s="150" t="e">
        <f>SUM(I22:I24)</f>
        <v>#REF!</v>
      </c>
      <c r="J25" s="147" t="e">
        <f>SUM(J22:J24)</f>
        <v>#REF!</v>
      </c>
      <c r="K25" s="147" t="e">
        <f>SUM(K22:K24)</f>
        <v>#REF!</v>
      </c>
      <c r="L25" s="147" t="e">
        <f>SUM(L22:L24)</f>
        <v>#REF!</v>
      </c>
      <c r="M25" s="147" t="e">
        <f>SUM(M22:M24)</f>
        <v>#REF!</v>
      </c>
      <c r="N25" s="146" t="e">
        <f>SUM(I25:M25)/1000</f>
        <v>#REF!</v>
      </c>
      <c r="O25" s="146" t="e">
        <f t="shared" ref="O25:U25" si="24">SUM(O22:O24)</f>
        <v>#REF!</v>
      </c>
      <c r="P25" s="146" t="e">
        <f t="shared" si="24"/>
        <v>#REF!</v>
      </c>
      <c r="Q25" s="151" t="e">
        <f t="shared" si="24"/>
        <v>#REF!</v>
      </c>
      <c r="R25" s="152" t="e">
        <f t="shared" si="24"/>
        <v>#REF!</v>
      </c>
      <c r="S25" s="153" t="e">
        <f t="shared" si="24"/>
        <v>#REF!</v>
      </c>
      <c r="T25" s="149" t="e">
        <f t="shared" si="24"/>
        <v>#REF!</v>
      </c>
      <c r="U25" s="149" t="e">
        <f t="shared" si="24"/>
        <v>#REF!</v>
      </c>
      <c r="V25" s="154" t="e">
        <f t="shared" si="0"/>
        <v>#REF!</v>
      </c>
      <c r="W25" s="149" t="e">
        <f t="shared" si="1"/>
        <v>#REF!</v>
      </c>
      <c r="X25" s="155" t="e">
        <f t="shared" si="2"/>
        <v>#REF!</v>
      </c>
      <c r="Y25" s="156" t="e">
        <f t="shared" si="3"/>
        <v>#REF!</v>
      </c>
      <c r="Z25" s="150" t="e">
        <f t="shared" si="4"/>
        <v>#REF!</v>
      </c>
      <c r="AA25" s="157" t="e">
        <f t="shared" si="5"/>
        <v>#REF!</v>
      </c>
      <c r="AB25" s="157" t="e">
        <f t="shared" si="6"/>
        <v>#REF!</v>
      </c>
      <c r="AC25" s="146" t="e">
        <f t="shared" si="7"/>
        <v>#REF!</v>
      </c>
      <c r="AD25" s="158" t="e">
        <f t="shared" si="8"/>
        <v>#REF!</v>
      </c>
      <c r="AE25" s="150" t="e">
        <f>SUM(AE22:AE24)</f>
        <v>#REF!</v>
      </c>
      <c r="AF25" s="146" t="e">
        <f>SUM(AF22:AF24)</f>
        <v>#REF!</v>
      </c>
      <c r="AG25" s="158" t="e">
        <f>SUM(AG22:AG24)</f>
        <v>#REF!</v>
      </c>
      <c r="AH25" s="149" t="e">
        <f>SUM(AH22:AH24)</f>
        <v>#REF!</v>
      </c>
      <c r="AI25" s="149" t="e">
        <f>SUM(AI22:AI24)</f>
        <v>#REF!</v>
      </c>
      <c r="AJ25" s="159" t="e">
        <f t="shared" si="9"/>
        <v>#REF!</v>
      </c>
      <c r="AK25" s="160" t="e">
        <f t="shared" si="10"/>
        <v>#REF!</v>
      </c>
      <c r="AL25" s="160" t="e">
        <f t="shared" si="11"/>
        <v>#REF!</v>
      </c>
      <c r="AN25" s="146">
        <f t="shared" ref="AN25:AS25" si="25">SUM(AN22:AN24)</f>
        <v>223801</v>
      </c>
      <c r="AO25" s="146">
        <f t="shared" si="25"/>
        <v>233781</v>
      </c>
      <c r="AP25" s="147">
        <f t="shared" si="25"/>
        <v>241223</v>
      </c>
      <c r="AQ25" s="147">
        <f t="shared" si="25"/>
        <v>249402</v>
      </c>
      <c r="AR25" s="147">
        <f t="shared" si="25"/>
        <v>698805</v>
      </c>
      <c r="AS25" s="147">
        <f t="shared" si="25"/>
        <v>232935.00000000003</v>
      </c>
      <c r="AU25" s="146">
        <f>SUM(AU22:AU24)</f>
        <v>2708</v>
      </c>
      <c r="AV25" s="146">
        <f>SUM(AV22:AV24)</f>
        <v>0</v>
      </c>
      <c r="AW25" s="147">
        <f t="shared" si="12"/>
        <v>2708</v>
      </c>
      <c r="AX25" s="29"/>
      <c r="AY25" s="146"/>
      <c r="AZ25" s="146"/>
      <c r="BA25" s="146"/>
      <c r="BB25" s="146"/>
      <c r="BC25" s="29"/>
      <c r="BD25" s="29"/>
      <c r="BE25" s="161"/>
      <c r="BF25" s="146">
        <f>SUM(BF22:BF24)</f>
        <v>606</v>
      </c>
      <c r="BG25" s="209">
        <f>SUM(BG22:BG24)</f>
        <v>0</v>
      </c>
      <c r="BH25" s="209" t="e">
        <f t="shared" si="13"/>
        <v>#REF!</v>
      </c>
      <c r="BI25" s="209" t="e">
        <f t="shared" si="21"/>
        <v>#REF!</v>
      </c>
      <c r="BJ25" s="209"/>
      <c r="BK25" s="146" t="e">
        <f>SUM(BK22:BK24)</f>
        <v>#REF!</v>
      </c>
      <c r="BL25" s="146" t="e">
        <f>SUM(BL22:BL24)</f>
        <v>#REF!</v>
      </c>
      <c r="BM25" s="146" t="e">
        <f>SUM(BM22:BM24)</f>
        <v>#REF!</v>
      </c>
    </row>
    <row r="26" spans="2:65" ht="39" customHeight="1" thickBot="1">
      <c r="B26" s="765" t="s">
        <v>162</v>
      </c>
      <c r="C26" s="766"/>
      <c r="D26" s="61" t="e">
        <f t="shared" ref="D26:M26" si="26">SUM(D11,D16,D21,D25)</f>
        <v>#REF!</v>
      </c>
      <c r="E26" s="28" t="e">
        <f t="shared" si="26"/>
        <v>#REF!</v>
      </c>
      <c r="F26" s="62" t="e">
        <f t="shared" si="26"/>
        <v>#REF!</v>
      </c>
      <c r="G26" s="63" t="e">
        <f t="shared" si="26"/>
        <v>#REF!</v>
      </c>
      <c r="H26" s="63" t="e">
        <f t="shared" si="26"/>
        <v>#REF!</v>
      </c>
      <c r="I26" s="64" t="e">
        <f t="shared" si="26"/>
        <v>#REF!</v>
      </c>
      <c r="J26" s="65" t="e">
        <f t="shared" si="26"/>
        <v>#REF!</v>
      </c>
      <c r="K26" s="65" t="e">
        <f t="shared" si="26"/>
        <v>#REF!</v>
      </c>
      <c r="L26" s="65" t="e">
        <f t="shared" si="26"/>
        <v>#REF!</v>
      </c>
      <c r="M26" s="65" t="e">
        <f t="shared" si="26"/>
        <v>#REF!</v>
      </c>
      <c r="N26" s="61" t="e">
        <f>SUM(I26:M26)/1000</f>
        <v>#REF!</v>
      </c>
      <c r="O26" s="61" t="e">
        <f t="shared" ref="O26:U26" si="27">SUM(O11,O16,O21,O25)</f>
        <v>#REF!</v>
      </c>
      <c r="P26" s="61" t="e">
        <f t="shared" si="27"/>
        <v>#REF!</v>
      </c>
      <c r="Q26" s="66" t="e">
        <f t="shared" si="27"/>
        <v>#REF!</v>
      </c>
      <c r="R26" s="67" t="e">
        <f t="shared" si="27"/>
        <v>#REF!</v>
      </c>
      <c r="S26" s="68" t="e">
        <f t="shared" si="27"/>
        <v>#REF!</v>
      </c>
      <c r="T26" s="63" t="e">
        <f t="shared" si="27"/>
        <v>#REF!</v>
      </c>
      <c r="U26" s="63" t="e">
        <f t="shared" si="27"/>
        <v>#REF!</v>
      </c>
      <c r="V26" s="69" t="e">
        <f>U26/G26</f>
        <v>#REF!</v>
      </c>
      <c r="W26" s="63" t="e">
        <f>MAX((U26*0.4),0)</f>
        <v>#REF!</v>
      </c>
      <c r="X26" s="70" t="e">
        <f>U26-W26</f>
        <v>#REF!</v>
      </c>
      <c r="Y26" s="71" t="e">
        <f>SUM(X26,Q26)</f>
        <v>#REF!</v>
      </c>
      <c r="Z26" s="64" t="e">
        <f>$Y26/5%</f>
        <v>#REF!</v>
      </c>
      <c r="AA26" s="72" t="e">
        <f>$Y26/6.66%</f>
        <v>#REF!</v>
      </c>
      <c r="AB26" s="72" t="e">
        <f>$Y26/10%</f>
        <v>#REF!</v>
      </c>
      <c r="AC26" s="61" t="e">
        <f>$Y26/15%</f>
        <v>#REF!</v>
      </c>
      <c r="AD26" s="73" t="e">
        <f>$Y26/20%</f>
        <v>#REF!</v>
      </c>
      <c r="AE26" s="64" t="e">
        <f>SUM(AE11,AE16,AE21,AE25)</f>
        <v>#REF!</v>
      </c>
      <c r="AF26" s="61" t="e">
        <f>SUM(AF11,AF16,AF21,AF25)</f>
        <v>#REF!</v>
      </c>
      <c r="AG26" s="73" t="e">
        <f>SUM(AG11,AG16,AG21,AG25)</f>
        <v>#REF!</v>
      </c>
      <c r="AH26" s="63" t="e">
        <f>#REF!</f>
        <v>#REF!</v>
      </c>
      <c r="AI26" s="63" t="e">
        <f>#REF!</f>
        <v>#REF!</v>
      </c>
      <c r="AJ26" s="74" t="e">
        <f>SUM(AE26:AI26)</f>
        <v>#REF!</v>
      </c>
      <c r="AK26" s="75" t="e">
        <f>IF((AA26-AJ26)&gt;0,"○","×")</f>
        <v>#REF!</v>
      </c>
      <c r="AL26" s="75" t="e">
        <f>IF((AB26-AJ26)&gt;0,"○","×")</f>
        <v>#REF!</v>
      </c>
      <c r="AN26" s="61">
        <f t="shared" ref="AN26:AQ27" si="28">SUM(AN11,AN16,AN21,AN25)</f>
        <v>1124216</v>
      </c>
      <c r="AO26" s="61">
        <f t="shared" si="28"/>
        <v>1150987</v>
      </c>
      <c r="AP26" s="28">
        <f t="shared" si="28"/>
        <v>1151280</v>
      </c>
      <c r="AQ26" s="28">
        <f t="shared" si="28"/>
        <v>1096030</v>
      </c>
      <c r="AR26" s="28">
        <f>SUM(AO26:AQ26)</f>
        <v>3398297</v>
      </c>
      <c r="AS26" s="28">
        <f>SUM(AS11,AS16,AS21,AS25)</f>
        <v>1142161</v>
      </c>
      <c r="AU26" s="61">
        <f t="shared" ref="AU26:AW27" si="29">SUM(AU11,AU16,AU21,AU25)</f>
        <v>13554</v>
      </c>
      <c r="AV26" s="61">
        <f t="shared" si="29"/>
        <v>0</v>
      </c>
      <c r="AW26" s="28">
        <f t="shared" si="29"/>
        <v>13554</v>
      </c>
      <c r="AX26" s="29"/>
      <c r="AY26" s="61">
        <f>SUM(AY11,AY16,AY21,AY25)</f>
        <v>0</v>
      </c>
      <c r="AZ26" s="61"/>
      <c r="BA26" s="61">
        <f>SUM(BA11,BA16,BA21,BA25)</f>
        <v>0</v>
      </c>
      <c r="BB26" s="61"/>
      <c r="BC26" s="29"/>
      <c r="BD26" s="29"/>
      <c r="BE26" s="6"/>
      <c r="BF26" s="61">
        <f t="shared" ref="BF26:BH27" si="30">SUM(BF11,BF16,BF21,BF25)</f>
        <v>2495</v>
      </c>
      <c r="BG26" s="61">
        <f t="shared" si="30"/>
        <v>0</v>
      </c>
      <c r="BH26" s="76" t="e">
        <f t="shared" si="30"/>
        <v>#REF!</v>
      </c>
      <c r="BI26" s="76"/>
      <c r="BJ26" s="76"/>
      <c r="BK26" s="61" t="e">
        <f t="shared" ref="BK26:BM27" si="31">SUM(BK11,BK16,BK21,BK25)</f>
        <v>#REF!</v>
      </c>
      <c r="BL26" s="61" t="e">
        <f t="shared" si="31"/>
        <v>#REF!</v>
      </c>
      <c r="BM26" s="61" t="e">
        <f t="shared" si="31"/>
        <v>#REF!</v>
      </c>
    </row>
    <row r="27" spans="2:65" ht="39" customHeight="1" thickBot="1">
      <c r="B27" s="765" t="s">
        <v>163</v>
      </c>
      <c r="C27" s="766"/>
      <c r="D27" s="61" t="e">
        <f t="shared" ref="D27:Z27" si="32">D8+D12+D13+D17+D20+D22</f>
        <v>#REF!</v>
      </c>
      <c r="E27" s="28" t="e">
        <f t="shared" si="32"/>
        <v>#REF!</v>
      </c>
      <c r="F27" s="62" t="e">
        <f t="shared" si="32"/>
        <v>#REF!</v>
      </c>
      <c r="G27" s="63" t="e">
        <f t="shared" si="32"/>
        <v>#REF!</v>
      </c>
      <c r="H27" s="63">
        <f t="shared" si="32"/>
        <v>0</v>
      </c>
      <c r="I27" s="64" t="e">
        <f t="shared" si="32"/>
        <v>#REF!</v>
      </c>
      <c r="J27" s="65" t="e">
        <f t="shared" si="32"/>
        <v>#REF!</v>
      </c>
      <c r="K27" s="65" t="e">
        <f t="shared" si="32"/>
        <v>#REF!</v>
      </c>
      <c r="L27" s="65" t="e">
        <f t="shared" si="32"/>
        <v>#REF!</v>
      </c>
      <c r="M27" s="65" t="e">
        <f t="shared" si="32"/>
        <v>#REF!</v>
      </c>
      <c r="N27" s="61" t="e">
        <f t="shared" si="32"/>
        <v>#REF!</v>
      </c>
      <c r="O27" s="61" t="e">
        <f t="shared" si="32"/>
        <v>#REF!</v>
      </c>
      <c r="P27" s="61" t="e">
        <f t="shared" si="32"/>
        <v>#REF!</v>
      </c>
      <c r="Q27" s="66" t="e">
        <f t="shared" si="32"/>
        <v>#REF!</v>
      </c>
      <c r="R27" s="67" t="e">
        <f t="shared" si="32"/>
        <v>#REF!</v>
      </c>
      <c r="S27" s="68" t="e">
        <f t="shared" si="32"/>
        <v>#REF!</v>
      </c>
      <c r="T27" s="63" t="e">
        <f t="shared" si="32"/>
        <v>#REF!</v>
      </c>
      <c r="U27" s="63" t="e">
        <f t="shared" si="32"/>
        <v>#REF!</v>
      </c>
      <c r="V27" s="69" t="e">
        <f t="shared" si="32"/>
        <v>#REF!</v>
      </c>
      <c r="W27" s="63" t="e">
        <f t="shared" si="32"/>
        <v>#REF!</v>
      </c>
      <c r="X27" s="70" t="e">
        <f t="shared" si="32"/>
        <v>#REF!</v>
      </c>
      <c r="Y27" s="71" t="e">
        <f t="shared" si="32"/>
        <v>#REF!</v>
      </c>
      <c r="Z27" s="64" t="e">
        <f t="shared" si="32"/>
        <v>#REF!</v>
      </c>
      <c r="AA27" s="72" t="e">
        <f>AA8+AA12+AA13+AA17+AA20+AA22</f>
        <v>#REF!</v>
      </c>
      <c r="AB27" s="72" t="e">
        <f>AB8+AB12+AB13+AB17+AB20+AB22</f>
        <v>#REF!</v>
      </c>
      <c r="AC27" s="61" t="e">
        <f>AC8+AC12+AC13+AC17+AC20+AC22</f>
        <v>#REF!</v>
      </c>
      <c r="AD27" s="73" t="e">
        <f>AD8+AD12+AD13+AD17+AD20+AD22</f>
        <v>#REF!</v>
      </c>
      <c r="AE27" s="64" t="e">
        <f t="shared" ref="AE27:AJ27" si="33">AE26</f>
        <v>#REF!</v>
      </c>
      <c r="AF27" s="61" t="e">
        <f t="shared" si="33"/>
        <v>#REF!</v>
      </c>
      <c r="AG27" s="73" t="e">
        <f t="shared" si="33"/>
        <v>#REF!</v>
      </c>
      <c r="AH27" s="63" t="e">
        <f t="shared" si="33"/>
        <v>#REF!</v>
      </c>
      <c r="AI27" s="63" t="e">
        <f t="shared" si="33"/>
        <v>#REF!</v>
      </c>
      <c r="AJ27" s="74" t="e">
        <f t="shared" si="33"/>
        <v>#REF!</v>
      </c>
      <c r="AK27" s="75" t="e">
        <f>IF((AA27-AJ27)&gt;0,"○","×")</f>
        <v>#REF!</v>
      </c>
      <c r="AL27" s="75" t="e">
        <f>IF((AB27-AJ27)&gt;0,"○","×")</f>
        <v>#REF!</v>
      </c>
      <c r="AN27" s="61">
        <f t="shared" si="28"/>
        <v>1463283</v>
      </c>
      <c r="AO27" s="61">
        <f t="shared" si="28"/>
        <v>1510787</v>
      </c>
      <c r="AP27" s="28">
        <f t="shared" si="28"/>
        <v>1498520</v>
      </c>
      <c r="AQ27" s="28">
        <f t="shared" si="28"/>
        <v>1410608</v>
      </c>
      <c r="AR27" s="28">
        <f>SUM(AO27:AQ27)</f>
        <v>4419915</v>
      </c>
      <c r="AS27" s="28">
        <f>SUM(AS12,AS17,AS22,AS26)</f>
        <v>1490863.3333333333</v>
      </c>
      <c r="AU27" s="61">
        <f t="shared" si="29"/>
        <v>16593</v>
      </c>
      <c r="AV27" s="61">
        <f t="shared" si="29"/>
        <v>0</v>
      </c>
      <c r="AW27" s="28">
        <f t="shared" si="29"/>
        <v>16593</v>
      </c>
      <c r="AX27" s="29"/>
      <c r="AY27" s="61">
        <f>SUM(AY12,AY17,AY22,AY26)</f>
        <v>491934</v>
      </c>
      <c r="AZ27" s="61"/>
      <c r="BA27" s="61">
        <f>SUM(BA12,BA17,BA22,BA26)</f>
        <v>0</v>
      </c>
      <c r="BB27" s="61"/>
      <c r="BC27" s="29"/>
      <c r="BD27" s="29"/>
      <c r="BE27" s="6"/>
      <c r="BF27" s="61">
        <f t="shared" si="30"/>
        <v>3101</v>
      </c>
      <c r="BG27" s="61">
        <f t="shared" si="30"/>
        <v>0</v>
      </c>
      <c r="BH27" s="76" t="e">
        <f t="shared" si="30"/>
        <v>#REF!</v>
      </c>
      <c r="BI27" s="76"/>
      <c r="BJ27" s="76"/>
      <c r="BK27" s="61" t="e">
        <f t="shared" si="31"/>
        <v>#REF!</v>
      </c>
      <c r="BL27" s="61" t="e">
        <f t="shared" si="31"/>
        <v>#REF!</v>
      </c>
      <c r="BM27" s="61" t="e">
        <f t="shared" si="31"/>
        <v>#REF!</v>
      </c>
    </row>
    <row r="28" spans="2:65" ht="27.75" customHeight="1">
      <c r="B28" s="210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T28" s="29"/>
      <c r="U28" s="29"/>
      <c r="V28" s="110"/>
      <c r="W28" s="29"/>
      <c r="X28" s="211"/>
      <c r="Y28" s="211"/>
      <c r="Z28" s="29"/>
      <c r="AA28" s="29"/>
      <c r="AB28" s="29"/>
      <c r="AC28" s="29"/>
      <c r="AD28" s="29"/>
      <c r="AE28" s="29"/>
      <c r="AF28" s="29"/>
      <c r="AG28" s="29"/>
      <c r="AH28" s="29"/>
      <c r="AI28" s="29"/>
      <c r="AJ28" s="29"/>
      <c r="AK28" s="29"/>
      <c r="AL28" s="29"/>
      <c r="AN28" s="29"/>
      <c r="AO28" s="29"/>
      <c r="AP28" s="29"/>
      <c r="AQ28" s="29"/>
      <c r="AR28" s="29"/>
      <c r="AS28" s="29"/>
      <c r="AU28" s="29"/>
      <c r="AV28" s="29"/>
      <c r="AW28" s="29"/>
      <c r="AX28" s="29"/>
      <c r="AY28" s="78"/>
      <c r="AZ28" s="78"/>
      <c r="BA28" s="78"/>
      <c r="BB28" s="29"/>
      <c r="BC28" s="29"/>
      <c r="BD28" s="29"/>
      <c r="BF28" s="29"/>
      <c r="BG28" s="29"/>
      <c r="BH28" s="29"/>
      <c r="BI28" s="29"/>
      <c r="BJ28" s="29"/>
      <c r="BK28" s="29"/>
      <c r="BL28" s="29"/>
      <c r="BM28" s="29"/>
    </row>
    <row r="29" spans="2:65" ht="27.75" customHeight="1">
      <c r="B29" s="212"/>
      <c r="C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T29" s="29"/>
      <c r="U29" s="29"/>
      <c r="V29" s="110"/>
      <c r="W29" s="29"/>
      <c r="X29" s="211"/>
      <c r="Y29" s="211"/>
      <c r="Z29" s="29"/>
      <c r="AA29" s="29"/>
      <c r="AB29" s="29"/>
      <c r="AC29" s="29"/>
      <c r="AD29" s="29"/>
      <c r="AE29" s="29"/>
      <c r="AF29" s="29"/>
      <c r="AG29" s="29"/>
      <c r="AH29" s="29"/>
      <c r="AI29" s="29"/>
      <c r="AJ29" s="29"/>
      <c r="AK29" s="29"/>
      <c r="AL29" s="29"/>
      <c r="AN29" s="29"/>
      <c r="AO29" s="29"/>
      <c r="AP29" s="29"/>
      <c r="AQ29" s="29"/>
      <c r="AR29" s="29"/>
      <c r="AS29" s="29"/>
      <c r="AU29" s="29"/>
      <c r="AV29" s="29"/>
      <c r="AW29" s="29"/>
      <c r="AX29" s="29"/>
      <c r="AY29" s="29"/>
      <c r="AZ29" s="29"/>
      <c r="BA29" s="29"/>
      <c r="BB29" s="29"/>
      <c r="BC29" s="29"/>
      <c r="BD29" s="29"/>
      <c r="BE29" s="2" t="s">
        <v>69</v>
      </c>
      <c r="BF29" s="29">
        <v>159334</v>
      </c>
      <c r="BG29" s="29"/>
      <c r="BH29" s="29">
        <v>160034</v>
      </c>
      <c r="BI29" s="29"/>
      <c r="BJ29" s="29"/>
      <c r="BK29" s="29">
        <v>160034</v>
      </c>
      <c r="BL29" s="29"/>
      <c r="BM29" s="29"/>
    </row>
    <row r="30" spans="2:65" ht="27.75" customHeight="1">
      <c r="B30" s="212"/>
      <c r="C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T30" s="29"/>
      <c r="U30" s="29"/>
      <c r="V30" s="110"/>
      <c r="W30" s="29"/>
      <c r="X30" s="211"/>
      <c r="Y30" s="211"/>
      <c r="Z30" s="29"/>
      <c r="AA30" s="29"/>
      <c r="AB30" s="29"/>
      <c r="AC30" s="29"/>
      <c r="AD30" s="29"/>
      <c r="AE30" s="29"/>
      <c r="AF30" s="29"/>
      <c r="AG30" s="29"/>
      <c r="AH30" s="29"/>
      <c r="AI30" s="29"/>
      <c r="AJ30" s="29"/>
      <c r="AK30" s="29"/>
      <c r="AL30" s="29"/>
      <c r="AN30" s="29"/>
      <c r="AO30" s="29"/>
      <c r="AP30" s="29"/>
      <c r="AQ30" s="29"/>
      <c r="AR30" s="29"/>
      <c r="AS30" s="29"/>
      <c r="AU30" s="29"/>
      <c r="AV30" s="29"/>
      <c r="AW30" s="29"/>
      <c r="AX30" s="29"/>
      <c r="AY30" s="29"/>
      <c r="AZ30" s="29"/>
      <c r="BA30" s="29"/>
      <c r="BB30" s="29"/>
      <c r="BC30" s="29"/>
      <c r="BD30" s="29"/>
      <c r="BE30" s="2" t="s">
        <v>78</v>
      </c>
      <c r="BF30" s="29">
        <f>BF33</f>
        <v>54265</v>
      </c>
      <c r="BG30" s="29"/>
      <c r="BH30" s="29"/>
      <c r="BI30" s="29"/>
      <c r="BJ30" s="29"/>
      <c r="BK30" s="29"/>
      <c r="BL30" s="29"/>
      <c r="BM30" s="29"/>
    </row>
    <row r="31" spans="2:65" ht="27.75" customHeight="1" thickBot="1">
      <c r="B31" s="212"/>
      <c r="C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T31" s="29"/>
      <c r="U31" s="29"/>
      <c r="V31" s="110"/>
      <c r="W31" s="29"/>
      <c r="X31" s="211"/>
      <c r="Y31" s="211"/>
      <c r="Z31" s="29"/>
      <c r="AA31" s="29"/>
      <c r="AB31" s="29"/>
      <c r="AC31" s="29"/>
      <c r="AD31" s="29"/>
      <c r="AE31" s="29"/>
      <c r="AF31" s="29"/>
      <c r="AG31" s="29"/>
      <c r="AH31" s="29"/>
      <c r="AI31" s="29"/>
      <c r="AJ31" s="29"/>
      <c r="AK31" s="29"/>
      <c r="AL31" s="29"/>
      <c r="AN31" s="29"/>
      <c r="AO31" s="29"/>
      <c r="AP31" s="29"/>
      <c r="AQ31" s="29"/>
      <c r="AR31" s="29"/>
      <c r="AS31" s="29"/>
      <c r="AU31" s="29"/>
      <c r="AV31" s="29"/>
      <c r="AW31" s="29"/>
      <c r="AX31" s="29"/>
      <c r="AY31" s="29"/>
      <c r="AZ31" s="29"/>
      <c r="BA31" s="29"/>
      <c r="BB31" s="29"/>
      <c r="BC31" s="29"/>
      <c r="BD31" s="29"/>
      <c r="BE31" s="2" t="s">
        <v>79</v>
      </c>
      <c r="BF31" s="1">
        <v>55242</v>
      </c>
      <c r="BG31" s="29"/>
      <c r="BH31" s="29"/>
      <c r="BI31" s="29"/>
      <c r="BJ31" s="29"/>
      <c r="BK31" s="29"/>
      <c r="BL31" s="29"/>
      <c r="BM31" s="29"/>
    </row>
    <row r="32" spans="2:65" ht="27.75" customHeight="1">
      <c r="B32" s="212"/>
      <c r="C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13" t="s">
        <v>70</v>
      </c>
      <c r="S32" s="214" t="s">
        <v>71</v>
      </c>
      <c r="T32" s="29"/>
      <c r="U32" s="29"/>
      <c r="V32" s="110"/>
      <c r="W32" s="29"/>
      <c r="X32" s="211"/>
      <c r="Y32" s="211"/>
      <c r="Z32" s="29"/>
      <c r="AA32" s="29"/>
      <c r="AB32" s="29"/>
      <c r="AC32" s="29"/>
      <c r="AD32" s="29"/>
      <c r="AE32" s="29"/>
      <c r="AF32" s="29"/>
      <c r="AG32" s="29"/>
      <c r="AH32" s="29"/>
      <c r="AI32" s="29"/>
      <c r="AJ32" s="29"/>
      <c r="AK32" s="29"/>
      <c r="AL32" s="29"/>
      <c r="AN32" s="29"/>
      <c r="AO32" s="29"/>
      <c r="AP32" s="29"/>
      <c r="AQ32" s="29"/>
      <c r="AR32" s="29"/>
      <c r="AS32" s="29"/>
      <c r="AU32" s="29"/>
      <c r="AV32" s="29"/>
      <c r="AW32" s="29"/>
      <c r="AX32" s="29"/>
      <c r="AY32" s="29"/>
      <c r="AZ32" s="29"/>
      <c r="BA32" s="29"/>
      <c r="BB32" s="29"/>
      <c r="BC32" s="29"/>
      <c r="BD32" s="29"/>
      <c r="BE32" s="2" t="s">
        <v>80</v>
      </c>
      <c r="BF32" s="1">
        <v>-977</v>
      </c>
      <c r="BG32" s="29"/>
      <c r="BH32" s="29"/>
      <c r="BI32" s="29"/>
      <c r="BJ32" s="29"/>
      <c r="BK32" s="29"/>
      <c r="BL32" s="29"/>
      <c r="BM32" s="29"/>
    </row>
    <row r="33" spans="1:65" ht="27.75" customHeight="1" thickBot="1">
      <c r="B33" s="212"/>
      <c r="C33" s="29"/>
      <c r="E33" s="29"/>
      <c r="F33" s="211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15" t="e">
        <f>R26+S26</f>
        <v>#REF!</v>
      </c>
      <c r="S33" s="216" t="e">
        <f>R33/G26</f>
        <v>#REF!</v>
      </c>
      <c r="T33" s="29"/>
      <c r="U33" s="29"/>
      <c r="V33" s="110"/>
      <c r="W33" s="29"/>
      <c r="X33" s="211"/>
      <c r="Y33" s="211"/>
      <c r="Z33" s="29"/>
      <c r="AA33" s="29"/>
      <c r="AB33" s="29"/>
      <c r="AC33" s="29"/>
      <c r="AD33" s="29"/>
      <c r="AE33" s="29"/>
      <c r="AF33" s="29"/>
      <c r="AG33" s="29"/>
      <c r="AH33" s="29"/>
      <c r="AI33" s="29"/>
      <c r="AJ33" s="29"/>
      <c r="AK33" s="29"/>
      <c r="AL33" s="29"/>
      <c r="AN33" s="29"/>
      <c r="AO33" s="29"/>
      <c r="AP33" s="29"/>
      <c r="AQ33" s="29"/>
      <c r="AR33" s="29"/>
      <c r="AS33" s="29"/>
      <c r="AU33" s="29"/>
      <c r="AV33" s="29"/>
      <c r="AW33" s="29"/>
      <c r="AX33" s="29"/>
      <c r="AY33" s="29"/>
      <c r="AZ33" s="29"/>
      <c r="BA33" s="29"/>
      <c r="BB33" s="29"/>
      <c r="BC33" s="29"/>
      <c r="BD33" s="29"/>
      <c r="BF33" s="1">
        <f>SUM(BF31:BF32)</f>
        <v>54265</v>
      </c>
      <c r="BG33" s="29"/>
      <c r="BH33" s="29"/>
      <c r="BI33" s="29"/>
      <c r="BJ33" s="29"/>
      <c r="BK33" s="29"/>
      <c r="BL33" s="29"/>
      <c r="BM33" s="29"/>
    </row>
    <row r="34" spans="1:65" ht="27.75" customHeight="1">
      <c r="B34" s="212"/>
      <c r="C34" s="29"/>
      <c r="E34" s="29"/>
      <c r="F34" s="211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T34" s="29"/>
      <c r="U34" s="29"/>
      <c r="V34" s="110"/>
      <c r="W34" s="29"/>
      <c r="X34" s="211"/>
      <c r="Y34" s="211"/>
      <c r="Z34" s="29"/>
      <c r="AA34" s="29"/>
      <c r="AB34" s="29"/>
      <c r="AC34" s="29"/>
      <c r="AD34" s="29"/>
      <c r="AE34" s="29"/>
      <c r="AF34" s="29"/>
      <c r="AG34" s="29"/>
      <c r="AH34" s="29"/>
      <c r="AI34" s="29"/>
      <c r="AJ34" s="29"/>
      <c r="AK34" s="29"/>
      <c r="AL34" s="29"/>
      <c r="AN34" s="29"/>
      <c r="AO34" s="29"/>
      <c r="AP34" s="29"/>
      <c r="AQ34" s="29"/>
      <c r="AR34" s="29"/>
      <c r="AS34" s="29"/>
      <c r="AU34" s="29"/>
      <c r="AV34" s="29"/>
      <c r="AW34" s="29"/>
      <c r="AX34" s="29"/>
      <c r="AY34" s="29"/>
      <c r="AZ34" s="29"/>
      <c r="BA34" s="29"/>
      <c r="BB34" s="29"/>
      <c r="BC34" s="29"/>
      <c r="BD34" s="29"/>
      <c r="BG34" s="29"/>
      <c r="BH34" s="29"/>
      <c r="BI34" s="29"/>
      <c r="BJ34" s="29"/>
      <c r="BK34" s="29"/>
      <c r="BL34" s="29"/>
      <c r="BM34" s="29"/>
    </row>
    <row r="35" spans="1:65" ht="27.75" customHeight="1">
      <c r="B35" s="212"/>
      <c r="C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T35" s="29"/>
      <c r="U35" s="29"/>
      <c r="V35" s="110"/>
      <c r="W35" s="29"/>
      <c r="X35" s="211"/>
      <c r="Y35" s="211"/>
      <c r="Z35" s="29"/>
      <c r="AA35" s="29"/>
      <c r="AB35" s="29"/>
      <c r="AC35" s="29"/>
      <c r="AD35" s="29"/>
      <c r="AE35" s="29"/>
      <c r="AF35" s="29"/>
      <c r="AG35" s="29"/>
      <c r="AH35" s="29"/>
      <c r="AI35" s="29"/>
      <c r="AJ35" s="29"/>
      <c r="AK35" s="29"/>
      <c r="AL35" s="29"/>
      <c r="AN35" s="29"/>
      <c r="AO35" s="29"/>
      <c r="AP35" s="29"/>
      <c r="AQ35" s="29"/>
      <c r="AR35" s="29"/>
      <c r="AS35" s="29"/>
      <c r="AU35" s="29"/>
      <c r="AV35" s="29"/>
      <c r="AW35" s="29"/>
      <c r="AX35" s="29"/>
      <c r="AY35" s="29"/>
      <c r="AZ35" s="29"/>
      <c r="BA35" s="29"/>
      <c r="BB35" s="29"/>
      <c r="BC35" s="29"/>
      <c r="BD35" s="29"/>
      <c r="BF35" s="29"/>
      <c r="BG35" s="29"/>
      <c r="BH35" s="29"/>
      <c r="BI35" s="29"/>
      <c r="BJ35" s="29"/>
      <c r="BK35" s="29"/>
      <c r="BL35" s="29"/>
      <c r="BM35" s="29"/>
    </row>
    <row r="36" spans="1:65" ht="27.75" customHeight="1">
      <c r="B36" s="212"/>
      <c r="C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T36" s="29"/>
      <c r="U36" s="29"/>
      <c r="V36" s="110"/>
      <c r="W36" s="29"/>
      <c r="X36" s="211"/>
      <c r="Y36" s="211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9"/>
      <c r="AL36" s="29"/>
      <c r="AN36" s="29"/>
      <c r="AO36" s="29"/>
      <c r="AP36" s="29"/>
      <c r="AQ36" s="29"/>
      <c r="AR36" s="29"/>
      <c r="AS36" s="29"/>
      <c r="AU36" s="29"/>
      <c r="AV36" s="29"/>
      <c r="AW36" s="29"/>
      <c r="AX36" s="29"/>
      <c r="AY36" s="29"/>
      <c r="AZ36" s="29"/>
      <c r="BA36" s="29"/>
      <c r="BB36" s="29"/>
      <c r="BC36" s="29"/>
      <c r="BD36" s="29"/>
      <c r="BF36" s="29"/>
      <c r="BG36" s="29"/>
      <c r="BH36" s="29"/>
      <c r="BI36" s="29"/>
      <c r="BJ36" s="29"/>
      <c r="BK36" s="29"/>
      <c r="BL36" s="29"/>
      <c r="BM36" s="29"/>
    </row>
    <row r="37" spans="1:65" ht="27.75" customHeight="1">
      <c r="B37" s="212"/>
      <c r="C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T37" s="29"/>
      <c r="U37" s="29"/>
      <c r="V37" s="110"/>
      <c r="W37" s="29"/>
      <c r="X37" s="211"/>
      <c r="Y37" s="211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  <c r="AK37" s="29"/>
      <c r="AL37" s="29"/>
      <c r="AN37" s="29"/>
      <c r="AO37" s="29"/>
      <c r="AP37" s="29"/>
      <c r="AQ37" s="29"/>
      <c r="AR37" s="29"/>
      <c r="AS37" s="29"/>
      <c r="AU37" s="29"/>
      <c r="AV37" s="29"/>
      <c r="AW37" s="29"/>
      <c r="AX37" s="29"/>
      <c r="AY37" s="29"/>
      <c r="AZ37" s="29"/>
      <c r="BA37" s="29"/>
      <c r="BB37" s="29"/>
      <c r="BC37" s="29"/>
      <c r="BD37" s="29"/>
      <c r="BF37" s="29"/>
      <c r="BG37" s="29"/>
      <c r="BH37" s="29"/>
      <c r="BI37" s="29"/>
      <c r="BJ37" s="29"/>
      <c r="BK37" s="29"/>
      <c r="BL37" s="29"/>
      <c r="BM37" s="29"/>
    </row>
    <row r="38" spans="1:65" ht="27.75" customHeight="1">
      <c r="B38" s="212"/>
      <c r="C38" s="29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  <c r="T38" s="29"/>
      <c r="U38" s="29"/>
      <c r="V38" s="110"/>
      <c r="W38" s="29"/>
      <c r="X38" s="211"/>
      <c r="Y38" s="211"/>
      <c r="Z38" s="29"/>
      <c r="AA38" s="29"/>
      <c r="AB38" s="29"/>
      <c r="AC38" s="29"/>
      <c r="AD38" s="29"/>
      <c r="AE38" s="29"/>
      <c r="AF38" s="29"/>
      <c r="AG38" s="29"/>
      <c r="AH38" s="29"/>
      <c r="AI38" s="29"/>
      <c r="AJ38" s="29"/>
      <c r="AK38" s="29"/>
      <c r="AL38" s="29"/>
      <c r="AN38" s="29"/>
      <c r="AO38" s="29"/>
      <c r="AP38" s="29"/>
      <c r="AQ38" s="29"/>
      <c r="AR38" s="29"/>
      <c r="AS38" s="29"/>
      <c r="AU38" s="29"/>
      <c r="AV38" s="29"/>
      <c r="AW38" s="29"/>
      <c r="AX38" s="29"/>
      <c r="AY38" s="29"/>
      <c r="AZ38" s="29"/>
      <c r="BA38" s="29"/>
      <c r="BB38" s="29"/>
      <c r="BC38" s="29"/>
      <c r="BD38" s="29"/>
      <c r="BF38" s="29"/>
      <c r="BG38" s="29"/>
      <c r="BH38" s="29"/>
      <c r="BI38" s="29"/>
      <c r="BJ38" s="29"/>
      <c r="BK38" s="29"/>
      <c r="BL38" s="29"/>
      <c r="BM38" s="29"/>
    </row>
    <row r="39" spans="1:65" ht="27.75" customHeight="1">
      <c r="B39" s="212"/>
      <c r="C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T39" s="29"/>
      <c r="U39" s="29"/>
      <c r="V39" s="110"/>
      <c r="W39" s="29"/>
      <c r="X39" s="211"/>
      <c r="Y39" s="211"/>
      <c r="Z39" s="29"/>
      <c r="AA39" s="29"/>
      <c r="AB39" s="29"/>
      <c r="AC39" s="29"/>
      <c r="AD39" s="29"/>
      <c r="AE39" s="29"/>
      <c r="AF39" s="29"/>
      <c r="AG39" s="29"/>
      <c r="AH39" s="29"/>
      <c r="AI39" s="29"/>
      <c r="AJ39" s="29"/>
      <c r="AK39" s="29"/>
      <c r="AL39" s="29"/>
      <c r="AN39" s="29"/>
      <c r="AO39" s="29"/>
      <c r="AP39" s="29"/>
      <c r="AQ39" s="29"/>
      <c r="AR39" s="29"/>
      <c r="AS39" s="29"/>
      <c r="AU39" s="29"/>
      <c r="AV39" s="29"/>
      <c r="AW39" s="29"/>
      <c r="AX39" s="29"/>
      <c r="AY39" s="29"/>
      <c r="AZ39" s="29"/>
      <c r="BA39" s="29"/>
      <c r="BB39" s="29"/>
      <c r="BC39" s="29"/>
      <c r="BD39" s="29"/>
      <c r="BF39" s="29"/>
      <c r="BG39" s="29"/>
      <c r="BH39" s="29"/>
      <c r="BI39" s="29"/>
      <c r="BJ39" s="29"/>
      <c r="BK39" s="29"/>
      <c r="BL39" s="29"/>
      <c r="BM39" s="29"/>
    </row>
    <row r="40" spans="1:65" ht="27.75" customHeight="1">
      <c r="A40" s="1" t="s">
        <v>88</v>
      </c>
      <c r="B40" s="212"/>
      <c r="C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T40" s="29"/>
      <c r="U40" s="29"/>
      <c r="V40" s="110"/>
      <c r="W40" s="29"/>
      <c r="X40" s="211"/>
      <c r="Y40" s="211"/>
      <c r="Z40" s="29"/>
      <c r="AA40" s="29"/>
      <c r="AB40" s="29"/>
      <c r="AC40" s="29"/>
      <c r="AD40" s="29"/>
      <c r="AE40" s="29"/>
      <c r="AF40" s="29"/>
      <c r="AG40" s="29"/>
      <c r="AH40" s="29"/>
      <c r="AI40" s="29"/>
      <c r="AJ40" s="29"/>
      <c r="AK40" s="29"/>
      <c r="AL40" s="29"/>
      <c r="AN40" s="29"/>
      <c r="AO40" s="29"/>
      <c r="AP40" s="29"/>
      <c r="AQ40" s="29"/>
      <c r="AR40" s="29"/>
      <c r="AS40" s="29"/>
      <c r="AU40" s="29"/>
      <c r="AV40" s="29"/>
      <c r="AW40" s="29"/>
      <c r="AX40" s="29"/>
      <c r="AY40" s="29"/>
      <c r="AZ40" s="29"/>
      <c r="BA40" s="29"/>
      <c r="BB40" s="29"/>
      <c r="BC40" s="29"/>
      <c r="BD40" s="29"/>
      <c r="BF40" s="29"/>
      <c r="BG40" s="29"/>
      <c r="BH40" s="29"/>
      <c r="BI40" s="29"/>
      <c r="BJ40" s="29"/>
      <c r="BK40" s="29"/>
      <c r="BL40" s="29"/>
      <c r="BM40" s="29"/>
    </row>
    <row r="41" spans="1:65" ht="27.75" customHeight="1">
      <c r="B41" s="212"/>
      <c r="C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T41" s="29"/>
      <c r="U41" s="29"/>
      <c r="V41" s="110"/>
      <c r="W41" s="29"/>
      <c r="X41" s="211"/>
      <c r="Y41" s="211"/>
      <c r="Z41" s="29"/>
      <c r="AA41" s="29"/>
      <c r="AB41" s="29"/>
      <c r="AC41" s="29"/>
      <c r="AD41" s="29"/>
      <c r="AE41" s="29"/>
      <c r="AF41" s="29"/>
      <c r="AG41" s="29"/>
      <c r="AH41" s="29"/>
      <c r="AI41" s="29"/>
      <c r="AJ41" s="29"/>
      <c r="AK41" s="29"/>
      <c r="AL41" s="29"/>
      <c r="AN41" s="29"/>
      <c r="AO41" s="29"/>
      <c r="AP41" s="29"/>
      <c r="AQ41" s="29"/>
      <c r="AR41" s="29"/>
      <c r="AS41" s="29"/>
      <c r="AU41" s="29"/>
      <c r="AV41" s="29"/>
      <c r="AW41" s="29"/>
      <c r="AX41" s="29"/>
      <c r="AY41" s="29"/>
      <c r="AZ41" s="29"/>
      <c r="BA41" s="29"/>
      <c r="BB41" s="29"/>
      <c r="BC41" s="29"/>
      <c r="BD41" s="29"/>
      <c r="BF41" s="29"/>
      <c r="BG41" s="29"/>
      <c r="BH41" s="29"/>
      <c r="BI41" s="29"/>
      <c r="BJ41" s="29"/>
      <c r="BK41" s="29"/>
      <c r="BL41" s="29"/>
      <c r="BM41" s="29"/>
    </row>
    <row r="42" spans="1:65" ht="27.75" customHeight="1">
      <c r="B42" s="212"/>
      <c r="C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T42" s="29"/>
      <c r="U42" s="29"/>
      <c r="V42" s="110"/>
      <c r="W42" s="29"/>
      <c r="X42" s="211"/>
      <c r="Y42" s="211"/>
      <c r="Z42" s="29"/>
      <c r="AA42" s="29"/>
      <c r="AB42" s="29"/>
      <c r="AC42" s="29"/>
      <c r="AD42" s="29"/>
      <c r="AE42" s="29"/>
      <c r="AF42" s="29"/>
      <c r="AG42" s="29"/>
      <c r="AH42" s="29"/>
      <c r="AI42" s="29"/>
      <c r="AJ42" s="29"/>
      <c r="AK42" s="29"/>
      <c r="AL42" s="29"/>
      <c r="AN42" s="29"/>
      <c r="AO42" s="29"/>
      <c r="AP42" s="29"/>
      <c r="AQ42" s="29"/>
      <c r="AR42" s="29"/>
      <c r="AS42" s="29"/>
      <c r="AU42" s="29"/>
      <c r="AV42" s="29"/>
      <c r="AW42" s="29"/>
      <c r="AX42" s="29"/>
      <c r="AY42" s="29"/>
      <c r="AZ42" s="29"/>
      <c r="BA42" s="29"/>
      <c r="BB42" s="29"/>
      <c r="BC42" s="29"/>
      <c r="BD42" s="29"/>
      <c r="BF42" s="29"/>
      <c r="BG42" s="29"/>
      <c r="BH42" s="29"/>
      <c r="BI42" s="29"/>
      <c r="BJ42" s="29"/>
      <c r="BK42" s="29"/>
      <c r="BL42" s="29"/>
      <c r="BM42" s="29"/>
    </row>
    <row r="43" spans="1:65" ht="27.75" customHeight="1">
      <c r="B43" s="212"/>
      <c r="C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T43" s="29"/>
      <c r="U43" s="29"/>
      <c r="V43" s="110"/>
      <c r="W43" s="29"/>
      <c r="X43" s="211"/>
      <c r="Y43" s="211"/>
      <c r="Z43" s="29"/>
      <c r="AA43" s="29"/>
      <c r="AB43" s="29"/>
      <c r="AC43" s="29"/>
      <c r="AD43" s="29"/>
      <c r="AE43" s="29"/>
      <c r="AF43" s="29"/>
      <c r="AG43" s="29"/>
      <c r="AH43" s="29"/>
      <c r="AI43" s="29"/>
      <c r="AJ43" s="29"/>
      <c r="AK43" s="29"/>
      <c r="AL43" s="29"/>
      <c r="AN43" s="29"/>
      <c r="AO43" s="29"/>
      <c r="AP43" s="29"/>
      <c r="AQ43" s="29"/>
      <c r="AR43" s="29"/>
      <c r="AS43" s="29"/>
      <c r="AU43" s="29"/>
      <c r="AV43" s="29"/>
      <c r="AW43" s="29"/>
      <c r="AX43" s="29"/>
      <c r="AY43" s="29"/>
      <c r="AZ43" s="29"/>
      <c r="BA43" s="29"/>
      <c r="BB43" s="29"/>
      <c r="BC43" s="29"/>
      <c r="BD43" s="29"/>
      <c r="BF43" s="29"/>
      <c r="BG43" s="29"/>
      <c r="BH43" s="29"/>
      <c r="BI43" s="29"/>
      <c r="BJ43" s="29"/>
      <c r="BK43" s="29"/>
      <c r="BL43" s="29"/>
      <c r="BM43" s="29"/>
    </row>
    <row r="44" spans="1:65" ht="27.75" customHeight="1">
      <c r="B44" s="212"/>
      <c r="C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T44" s="29"/>
      <c r="U44" s="29"/>
      <c r="V44" s="110"/>
      <c r="W44" s="29"/>
      <c r="X44" s="211"/>
      <c r="Y44" s="211"/>
      <c r="Z44" s="29"/>
      <c r="AA44" s="29"/>
      <c r="AB44" s="29"/>
      <c r="AC44" s="29"/>
      <c r="AD44" s="29"/>
      <c r="AE44" s="29"/>
      <c r="AF44" s="29"/>
      <c r="AG44" s="29"/>
      <c r="AH44" s="29"/>
      <c r="AI44" s="29"/>
      <c r="AJ44" s="29"/>
      <c r="AK44" s="29"/>
      <c r="AL44" s="29"/>
      <c r="AN44" s="29"/>
      <c r="AO44" s="29"/>
      <c r="AP44" s="29"/>
      <c r="AQ44" s="29"/>
      <c r="AR44" s="29"/>
      <c r="AS44" s="29"/>
      <c r="AU44" s="29"/>
      <c r="AV44" s="29"/>
      <c r="AW44" s="29"/>
      <c r="AX44" s="29"/>
      <c r="AY44" s="29"/>
      <c r="AZ44" s="29"/>
      <c r="BA44" s="29"/>
      <c r="BB44" s="29"/>
      <c r="BC44" s="29"/>
      <c r="BD44" s="29"/>
      <c r="BF44" s="29"/>
      <c r="BG44" s="29"/>
      <c r="BH44" s="29"/>
      <c r="BI44" s="29"/>
      <c r="BJ44" s="29"/>
      <c r="BK44" s="29"/>
      <c r="BL44" s="29"/>
      <c r="BM44" s="29"/>
    </row>
    <row r="45" spans="1:65" ht="27.75" customHeight="1">
      <c r="B45" s="210"/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T45" s="29"/>
      <c r="U45" s="29"/>
      <c r="V45" s="110"/>
      <c r="W45" s="29"/>
      <c r="X45" s="211"/>
      <c r="Y45" s="211"/>
      <c r="Z45" s="29"/>
      <c r="AA45" s="29"/>
      <c r="AB45" s="29"/>
      <c r="AC45" s="29"/>
      <c r="AD45" s="29"/>
      <c r="AE45" s="29"/>
      <c r="AF45" s="29"/>
      <c r="AG45" s="29"/>
      <c r="AH45" s="29"/>
      <c r="AI45" s="29"/>
      <c r="AJ45" s="29"/>
      <c r="AK45" s="29"/>
      <c r="AL45" s="29"/>
      <c r="AN45" s="29"/>
      <c r="AO45" s="29"/>
      <c r="AP45" s="29"/>
      <c r="AQ45" s="29"/>
      <c r="AR45" s="29"/>
      <c r="AS45" s="29"/>
      <c r="AU45" s="29"/>
      <c r="AV45" s="29"/>
      <c r="AW45" s="29"/>
      <c r="AX45" s="29"/>
      <c r="AY45" s="29"/>
      <c r="AZ45" s="29"/>
      <c r="BA45" s="29"/>
      <c r="BB45" s="29"/>
      <c r="BC45" s="29"/>
      <c r="BD45" s="29"/>
      <c r="BG45" s="29"/>
      <c r="BH45" s="29">
        <f>BH49</f>
        <v>29148</v>
      </c>
      <c r="BI45" s="29"/>
      <c r="BJ45" s="29"/>
      <c r="BK45" s="29">
        <f>BK49</f>
        <v>29148</v>
      </c>
      <c r="BL45" s="29"/>
      <c r="BM45" s="29"/>
    </row>
    <row r="46" spans="1:65" ht="27" customHeight="1">
      <c r="A46" s="1" t="s">
        <v>89</v>
      </c>
      <c r="B46" s="211"/>
      <c r="C46" s="211"/>
      <c r="D46" s="211"/>
      <c r="E46" s="211"/>
      <c r="F46" s="211"/>
      <c r="G46" s="211"/>
      <c r="H46" s="211"/>
      <c r="I46" s="211"/>
      <c r="J46" s="211"/>
      <c r="K46" s="211"/>
      <c r="L46" s="211"/>
      <c r="M46" s="211"/>
      <c r="N46" s="211"/>
      <c r="O46" s="211"/>
      <c r="P46" s="211"/>
      <c r="Q46" s="211"/>
    </row>
    <row r="47" spans="1:65">
      <c r="B47" s="211"/>
      <c r="C47" s="211"/>
      <c r="D47" s="211"/>
      <c r="E47" s="211"/>
      <c r="F47" s="211"/>
      <c r="G47" s="211"/>
      <c r="H47" s="211"/>
      <c r="I47" s="211"/>
      <c r="J47" s="211"/>
      <c r="K47" s="211"/>
      <c r="L47" s="211"/>
      <c r="M47" s="211"/>
      <c r="N47" s="211"/>
      <c r="O47" s="211"/>
      <c r="P47" s="211"/>
      <c r="Q47" s="211"/>
      <c r="BH47" s="1">
        <v>60246</v>
      </c>
      <c r="BK47" s="1">
        <v>60246</v>
      </c>
    </row>
    <row r="48" spans="1:65">
      <c r="B48" s="211"/>
      <c r="C48" s="211"/>
      <c r="D48" s="221"/>
      <c r="E48" s="221"/>
      <c r="F48" s="211"/>
      <c r="G48" s="221"/>
      <c r="H48" s="221"/>
      <c r="I48" s="221"/>
      <c r="J48" s="221"/>
      <c r="K48" s="221"/>
      <c r="L48" s="221"/>
      <c r="M48" s="221"/>
      <c r="N48" s="211"/>
      <c r="O48" s="211"/>
      <c r="P48" s="211"/>
      <c r="Q48" s="211"/>
      <c r="BH48" s="1">
        <f>-(18444+7974+4680)</f>
        <v>-31098</v>
      </c>
      <c r="BK48" s="1">
        <f>-(18444+7974+4680)</f>
        <v>-31098</v>
      </c>
    </row>
    <row r="49" spans="1:63" ht="21.75" customHeight="1">
      <c r="B49" s="211"/>
      <c r="C49" s="211"/>
      <c r="D49" s="211"/>
      <c r="E49" s="211"/>
      <c r="F49" s="211"/>
      <c r="G49" s="211"/>
      <c r="H49" s="211"/>
      <c r="I49" s="245"/>
      <c r="J49" s="211"/>
      <c r="K49" s="245"/>
      <c r="L49" s="211"/>
      <c r="M49" s="246"/>
      <c r="N49" s="211"/>
      <c r="O49" s="211"/>
      <c r="P49" s="211"/>
      <c r="Q49" s="211"/>
      <c r="BH49" s="1">
        <f>SUM(BH47:BH48)</f>
        <v>29148</v>
      </c>
      <c r="BK49" s="1">
        <f>SUM(BK47:BK48)</f>
        <v>29148</v>
      </c>
    </row>
    <row r="50" spans="1:63" ht="21.75" customHeight="1">
      <c r="B50" s="211"/>
      <c r="C50" s="211"/>
      <c r="D50" s="211"/>
      <c r="E50" s="211"/>
      <c r="F50" s="211"/>
      <c r="G50" s="211"/>
      <c r="H50" s="211"/>
      <c r="I50" s="245"/>
      <c r="J50" s="211"/>
      <c r="K50" s="245"/>
      <c r="L50" s="211"/>
      <c r="M50" s="246"/>
      <c r="N50" s="211"/>
      <c r="O50" s="211"/>
      <c r="P50" s="211"/>
      <c r="Q50" s="211"/>
    </row>
    <row r="51" spans="1:63" ht="21.75" customHeight="1">
      <c r="A51" s="1" t="s">
        <v>115</v>
      </c>
      <c r="B51" s="211"/>
      <c r="C51" s="211"/>
      <c r="D51" s="211"/>
      <c r="E51" s="211"/>
      <c r="F51" s="211"/>
      <c r="G51" s="211"/>
      <c r="H51" s="211"/>
      <c r="I51" s="245"/>
      <c r="J51" s="211"/>
      <c r="K51" s="245"/>
      <c r="L51" s="211"/>
      <c r="M51" s="211"/>
      <c r="N51" s="211"/>
      <c r="O51" s="211"/>
      <c r="P51" s="211"/>
      <c r="Q51" s="211"/>
    </row>
    <row r="52" spans="1:63" ht="21.75" customHeight="1">
      <c r="B52" s="211"/>
      <c r="C52" s="211"/>
      <c r="D52" s="211"/>
      <c r="E52" s="211"/>
      <c r="F52" s="221"/>
      <c r="G52" s="211"/>
      <c r="H52" s="211"/>
      <c r="I52" s="245"/>
      <c r="J52" s="211"/>
      <c r="K52" s="245"/>
      <c r="L52" s="211"/>
      <c r="M52" s="211"/>
      <c r="N52" s="211"/>
      <c r="O52" s="211"/>
      <c r="P52" s="211"/>
      <c r="Q52" s="211"/>
    </row>
    <row r="53" spans="1:63" ht="21.75" customHeight="1">
      <c r="B53" s="211"/>
      <c r="C53" s="211"/>
      <c r="D53" s="211"/>
      <c r="E53" s="211"/>
      <c r="F53" s="245"/>
      <c r="G53" s="211"/>
      <c r="H53" s="211"/>
      <c r="I53" s="245"/>
      <c r="J53" s="211"/>
      <c r="K53" s="245"/>
      <c r="L53" s="211"/>
      <c r="M53" s="211"/>
      <c r="N53" s="211"/>
      <c r="O53" s="211"/>
      <c r="P53" s="211"/>
      <c r="Q53" s="211"/>
    </row>
    <row r="54" spans="1:63" ht="21.75" customHeight="1">
      <c r="B54" s="211"/>
      <c r="C54" s="211"/>
      <c r="D54" s="211"/>
      <c r="E54" s="211"/>
      <c r="F54" s="245"/>
      <c r="G54" s="211"/>
      <c r="H54" s="211"/>
      <c r="I54" s="245"/>
      <c r="J54" s="211"/>
      <c r="K54" s="247"/>
      <c r="L54" s="211"/>
      <c r="M54" s="211"/>
      <c r="N54" s="211"/>
      <c r="O54" s="211"/>
      <c r="P54" s="211"/>
      <c r="Q54" s="211"/>
    </row>
    <row r="55" spans="1:63">
      <c r="B55" s="211"/>
      <c r="C55" s="211"/>
      <c r="D55" s="211"/>
      <c r="E55" s="211"/>
      <c r="F55" s="245"/>
      <c r="G55" s="211"/>
      <c r="H55" s="211"/>
      <c r="I55" s="211"/>
      <c r="J55" s="211"/>
      <c r="K55" s="211"/>
      <c r="L55" s="211"/>
      <c r="M55" s="211"/>
      <c r="N55" s="211"/>
      <c r="O55" s="211"/>
      <c r="P55" s="211"/>
      <c r="Q55" s="211"/>
    </row>
    <row r="56" spans="1:63">
      <c r="B56" s="211"/>
      <c r="C56" s="211"/>
      <c r="D56" s="211"/>
      <c r="E56" s="211"/>
      <c r="F56" s="245"/>
      <c r="G56" s="211"/>
      <c r="H56" s="211"/>
      <c r="I56" s="211"/>
      <c r="J56" s="211"/>
      <c r="K56" s="211"/>
      <c r="L56" s="211"/>
      <c r="M56" s="211"/>
      <c r="N56" s="211"/>
      <c r="O56" s="211"/>
      <c r="P56" s="211"/>
      <c r="Q56" s="211"/>
    </row>
    <row r="57" spans="1:63">
      <c r="B57" s="211"/>
      <c r="C57" s="211"/>
      <c r="D57" s="211"/>
      <c r="E57" s="211"/>
      <c r="F57" s="245"/>
      <c r="G57" s="211"/>
      <c r="H57" s="211"/>
      <c r="I57" s="211"/>
      <c r="J57" s="211"/>
      <c r="K57" s="211"/>
      <c r="L57" s="211"/>
      <c r="M57" s="211"/>
      <c r="N57" s="211"/>
      <c r="O57" s="211"/>
      <c r="P57" s="211"/>
      <c r="Q57" s="211"/>
    </row>
    <row r="58" spans="1:63">
      <c r="B58" s="211"/>
      <c r="C58" s="211"/>
      <c r="D58" s="211"/>
      <c r="E58" s="211"/>
      <c r="F58" s="211"/>
      <c r="G58" s="211"/>
      <c r="H58" s="211"/>
      <c r="I58" s="211"/>
      <c r="J58" s="211"/>
      <c r="K58" s="211"/>
      <c r="L58" s="211"/>
      <c r="M58" s="211"/>
      <c r="N58" s="211"/>
      <c r="O58" s="211"/>
      <c r="P58" s="211"/>
      <c r="Q58" s="211"/>
    </row>
    <row r="59" spans="1:63">
      <c r="B59" s="211"/>
      <c r="C59" s="211"/>
      <c r="D59" s="211"/>
      <c r="E59" s="211"/>
      <c r="F59" s="211"/>
      <c r="G59" s="211"/>
      <c r="H59" s="211"/>
      <c r="I59" s="211"/>
      <c r="J59" s="211"/>
      <c r="K59" s="211"/>
      <c r="L59" s="211"/>
      <c r="M59" s="211"/>
      <c r="N59" s="211"/>
      <c r="O59" s="211"/>
      <c r="P59" s="211"/>
      <c r="Q59" s="211"/>
      <c r="R59" s="29"/>
      <c r="S59" s="29"/>
      <c r="T59" s="29"/>
      <c r="U59" s="29"/>
      <c r="V59" s="29"/>
      <c r="W59" s="29"/>
      <c r="X59" s="29"/>
      <c r="Y59" s="29"/>
      <c r="Z59" s="29"/>
    </row>
    <row r="60" spans="1:63">
      <c r="B60" s="211"/>
      <c r="C60" s="211"/>
      <c r="D60" s="211"/>
      <c r="E60" s="211"/>
      <c r="F60" s="211"/>
      <c r="G60" s="211"/>
      <c r="H60" s="211"/>
      <c r="I60" s="211"/>
      <c r="J60" s="211"/>
      <c r="K60" s="211"/>
      <c r="L60" s="211"/>
      <c r="M60" s="211"/>
      <c r="N60" s="211"/>
      <c r="O60" s="211"/>
      <c r="P60" s="211"/>
      <c r="Q60" s="211"/>
      <c r="R60" s="29"/>
      <c r="S60" s="29"/>
      <c r="T60" s="29"/>
      <c r="U60" s="29"/>
      <c r="V60" s="29"/>
      <c r="W60" s="29"/>
      <c r="X60" s="29"/>
      <c r="Y60" s="29"/>
      <c r="Z60" s="29"/>
    </row>
    <row r="61" spans="1:63">
      <c r="I61" s="29"/>
      <c r="J61" s="29"/>
      <c r="K61" s="29"/>
      <c r="L61" s="29"/>
      <c r="M61" s="29"/>
      <c r="N61" s="29"/>
      <c r="O61" s="29"/>
      <c r="P61" s="29"/>
      <c r="Q61" s="29"/>
      <c r="R61" s="29"/>
      <c r="S61" s="29"/>
      <c r="T61" s="29"/>
      <c r="U61" s="29"/>
      <c r="V61" s="29"/>
      <c r="W61" s="29"/>
      <c r="X61" s="29"/>
      <c r="Y61" s="29"/>
      <c r="Z61" s="29"/>
    </row>
    <row r="62" spans="1:63">
      <c r="I62" s="29"/>
      <c r="J62" s="29"/>
      <c r="K62" s="29"/>
      <c r="L62" s="29"/>
      <c r="M62" s="29"/>
      <c r="N62" s="29"/>
      <c r="O62" s="29"/>
      <c r="P62" s="29"/>
      <c r="Q62" s="29"/>
      <c r="R62" s="29"/>
      <c r="S62" s="29"/>
      <c r="T62" s="29"/>
      <c r="U62" s="29"/>
      <c r="V62" s="29"/>
      <c r="W62" s="29"/>
      <c r="X62" s="29"/>
      <c r="Y62" s="29"/>
      <c r="Z62" s="29"/>
    </row>
    <row r="63" spans="1:63">
      <c r="I63" s="29"/>
      <c r="J63" s="29"/>
      <c r="K63" s="29"/>
      <c r="L63" s="29"/>
      <c r="M63" s="29"/>
      <c r="N63" s="29"/>
      <c r="O63" s="29"/>
      <c r="P63" s="29"/>
      <c r="Q63" s="29"/>
      <c r="R63" s="29"/>
      <c r="S63" s="29"/>
      <c r="T63" s="29"/>
      <c r="U63" s="29"/>
      <c r="V63" s="29"/>
      <c r="W63" s="29"/>
      <c r="X63" s="29"/>
      <c r="Y63" s="29"/>
      <c r="Z63" s="29"/>
    </row>
    <row r="64" spans="1:63">
      <c r="I64" s="29"/>
      <c r="J64" s="29"/>
      <c r="K64" s="29"/>
      <c r="L64" s="29"/>
      <c r="M64" s="29"/>
      <c r="N64" s="29"/>
      <c r="O64" s="29"/>
      <c r="P64" s="29"/>
      <c r="Q64" s="29"/>
      <c r="R64" s="29"/>
      <c r="S64" s="29"/>
      <c r="T64" s="29"/>
      <c r="U64" s="29"/>
      <c r="V64" s="29"/>
      <c r="W64" s="29"/>
      <c r="X64" s="29"/>
      <c r="Y64" s="29"/>
      <c r="Z64" s="29"/>
    </row>
    <row r="65" spans="9:26">
      <c r="I65" s="29"/>
      <c r="J65" s="29"/>
      <c r="K65" s="29"/>
      <c r="L65" s="29"/>
      <c r="M65" s="29"/>
      <c r="N65" s="29"/>
      <c r="O65" s="29"/>
      <c r="P65" s="29"/>
      <c r="Q65" s="29"/>
      <c r="R65" s="29"/>
      <c r="S65" s="29"/>
      <c r="T65" s="29"/>
      <c r="U65" s="29"/>
      <c r="V65" s="29"/>
      <c r="W65" s="29"/>
      <c r="X65" s="29"/>
      <c r="Y65" s="29"/>
      <c r="Z65" s="29"/>
    </row>
    <row r="66" spans="9:26">
      <c r="I66" s="29"/>
      <c r="J66" s="29"/>
      <c r="K66" s="29"/>
      <c r="L66" s="29"/>
      <c r="M66" s="29"/>
      <c r="N66" s="29"/>
      <c r="O66" s="29"/>
      <c r="P66" s="29"/>
      <c r="Q66" s="29"/>
      <c r="R66" s="29"/>
      <c r="S66" s="29"/>
      <c r="T66" s="29"/>
      <c r="U66" s="29"/>
      <c r="V66" s="29"/>
      <c r="W66" s="29"/>
      <c r="X66" s="29"/>
      <c r="Y66" s="29"/>
      <c r="Z66" s="29"/>
    </row>
    <row r="67" spans="9:26">
      <c r="I67" s="29"/>
      <c r="J67" s="29"/>
      <c r="K67" s="29"/>
      <c r="L67" s="29"/>
      <c r="M67" s="29"/>
      <c r="N67" s="29"/>
      <c r="O67" s="29"/>
      <c r="P67" s="29"/>
      <c r="Q67" s="29"/>
      <c r="R67" s="29"/>
      <c r="S67" s="29"/>
      <c r="T67" s="29"/>
      <c r="U67" s="29"/>
      <c r="V67" s="29"/>
      <c r="W67" s="29"/>
      <c r="X67" s="29"/>
      <c r="Y67" s="29"/>
      <c r="Z67" s="29"/>
    </row>
    <row r="68" spans="9:26">
      <c r="I68" s="29"/>
      <c r="J68" s="29"/>
      <c r="K68" s="29"/>
      <c r="L68" s="29"/>
      <c r="M68" s="29"/>
      <c r="N68" s="29"/>
      <c r="O68" s="29"/>
      <c r="P68" s="29"/>
      <c r="Q68" s="29"/>
      <c r="R68" s="29"/>
      <c r="S68" s="29"/>
      <c r="T68" s="29"/>
      <c r="U68" s="29"/>
      <c r="V68" s="29"/>
      <c r="W68" s="29"/>
      <c r="X68" s="29"/>
      <c r="Y68" s="29"/>
      <c r="Z68" s="29"/>
    </row>
    <row r="69" spans="9:26">
      <c r="I69" s="29"/>
      <c r="J69" s="29"/>
      <c r="K69" s="29"/>
      <c r="L69" s="29"/>
      <c r="M69" s="29"/>
      <c r="N69" s="29"/>
      <c r="O69" s="29"/>
      <c r="P69" s="29"/>
      <c r="Q69" s="29"/>
      <c r="R69" s="29"/>
      <c r="S69" s="29"/>
      <c r="T69" s="29"/>
      <c r="U69" s="29"/>
      <c r="V69" s="29"/>
      <c r="W69" s="29"/>
      <c r="X69" s="29"/>
      <c r="Y69" s="29"/>
      <c r="Z69" s="29"/>
    </row>
    <row r="70" spans="9:26">
      <c r="I70" s="29"/>
      <c r="J70" s="29"/>
      <c r="K70" s="29"/>
      <c r="L70" s="29"/>
      <c r="M70" s="29"/>
      <c r="N70" s="29"/>
      <c r="O70" s="29"/>
      <c r="P70" s="29"/>
      <c r="Q70" s="29"/>
      <c r="R70" s="29"/>
      <c r="S70" s="29"/>
      <c r="T70" s="29"/>
      <c r="U70" s="29"/>
      <c r="V70" s="29"/>
      <c r="W70" s="29"/>
      <c r="X70" s="29"/>
      <c r="Y70" s="29"/>
      <c r="Z70" s="29"/>
    </row>
  </sheetData>
  <mergeCells count="10">
    <mergeCell ref="B26:C26"/>
    <mergeCell ref="B27:C27"/>
    <mergeCell ref="B22:B25"/>
    <mergeCell ref="D4:F4"/>
    <mergeCell ref="B2:AL2"/>
    <mergeCell ref="B7:B8"/>
    <mergeCell ref="B12:B16"/>
    <mergeCell ref="B17:B21"/>
    <mergeCell ref="B9:B11"/>
    <mergeCell ref="Z4:AD4"/>
  </mergeCells>
  <phoneticPr fontId="5"/>
  <printOptions horizontalCentered="1"/>
  <pageMargins left="0.39370078740157483" right="0.39370078740157483" top="0.78740157480314965" bottom="0.19685039370078741" header="0.11811023622047245" footer="0.11811023622047245"/>
  <pageSetup paperSize="8" scale="39" orientation="landscape" cellComments="asDisplayed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70"/>
  <sheetViews>
    <sheetView topLeftCell="B1" zoomScale="75" zoomScaleNormal="75" workbookViewId="0">
      <pane xSplit="2" ySplit="6" topLeftCell="D16" activePane="bottomRight" state="frozen"/>
      <selection activeCell="C11" sqref="C11"/>
      <selection pane="topRight" activeCell="C11" sqref="C11"/>
      <selection pane="bottomLeft" activeCell="C11" sqref="C11"/>
      <selection pane="bottomRight" activeCell="K20" sqref="K20"/>
    </sheetView>
  </sheetViews>
  <sheetFormatPr defaultColWidth="10.28515625" defaultRowHeight="14.25" outlineLevelCol="1"/>
  <cols>
    <col min="1" max="1" width="10.28515625" style="1" customWidth="1"/>
    <col min="2" max="2" width="5.85546875" style="1" customWidth="1"/>
    <col min="3" max="3" width="23" style="1" customWidth="1"/>
    <col min="4" max="4" width="15.5703125" style="1" customWidth="1"/>
    <col min="5" max="5" width="16.140625" style="1" customWidth="1"/>
    <col min="6" max="6" width="14" style="1" customWidth="1"/>
    <col min="7" max="7" width="14.140625" style="1" customWidth="1"/>
    <col min="8" max="8" width="14.140625" style="1" hidden="1" customWidth="1"/>
    <col min="9" max="9" width="14.42578125" style="1" customWidth="1"/>
    <col min="10" max="10" width="14.42578125" style="1" hidden="1" customWidth="1"/>
    <col min="11" max="11" width="15.85546875" style="1" customWidth="1"/>
    <col min="12" max="12" width="14.42578125" style="1" customWidth="1"/>
    <col min="13" max="13" width="21.28515625" style="1" customWidth="1"/>
    <col min="14" max="14" width="14.42578125" style="1" hidden="1" customWidth="1"/>
    <col min="15" max="15" width="14.42578125" style="1" customWidth="1"/>
    <col min="16" max="16" width="14.42578125" style="1" hidden="1" customWidth="1"/>
    <col min="17" max="17" width="14.42578125" style="1" customWidth="1"/>
    <col min="18" max="19" width="15" style="1" customWidth="1"/>
    <col min="20" max="21" width="14.42578125" style="1" customWidth="1"/>
    <col min="22" max="22" width="9.140625" style="1" customWidth="1"/>
    <col min="23" max="24" width="14.42578125" style="1" customWidth="1"/>
    <col min="25" max="25" width="26.28515625" style="1" customWidth="1"/>
    <col min="26" max="30" width="14.42578125" style="1" customWidth="1"/>
    <col min="31" max="36" width="16" style="1" customWidth="1"/>
    <col min="37" max="37" width="14.42578125" style="1" customWidth="1"/>
    <col min="38" max="38" width="15.42578125" style="1" customWidth="1"/>
    <col min="39" max="39" width="29.28515625" style="1" customWidth="1"/>
    <col min="40" max="41" width="17.85546875" style="1" customWidth="1"/>
    <col min="42" max="42" width="17.140625" style="1" customWidth="1"/>
    <col min="43" max="43" width="17" style="1" customWidth="1" outlineLevel="1"/>
    <col min="44" max="45" width="17" style="1" customWidth="1"/>
    <col min="46" max="46" width="10.28515625" style="1" customWidth="1"/>
    <col min="47" max="47" width="16.140625" style="1" customWidth="1"/>
    <col min="48" max="48" width="18.140625" style="1" customWidth="1"/>
    <col min="49" max="50" width="19.140625" style="1" customWidth="1"/>
    <col min="51" max="52" width="16.140625" style="1" customWidth="1" outlineLevel="1"/>
    <col min="53" max="56" width="18.140625" style="1" customWidth="1" outlineLevel="1"/>
    <col min="57" max="57" width="15.28515625" style="2" customWidth="1"/>
    <col min="58" max="58" width="19.140625" style="1" customWidth="1"/>
    <col min="59" max="61" width="19.140625" style="1" customWidth="1" outlineLevel="1"/>
    <col min="62" max="62" width="43.28515625" style="1" customWidth="1"/>
    <col min="63" max="63" width="19.140625" style="1" hidden="1" customWidth="1"/>
    <col min="64" max="65" width="19.140625" style="1" customWidth="1"/>
    <col min="66" max="16384" width="10.28515625" style="1"/>
  </cols>
  <sheetData>
    <row r="2" spans="2:65">
      <c r="B2" s="767"/>
      <c r="C2" s="767"/>
      <c r="D2" s="767"/>
      <c r="E2" s="767"/>
      <c r="F2" s="767"/>
      <c r="G2" s="767"/>
      <c r="H2" s="767"/>
      <c r="I2" s="767"/>
      <c r="J2" s="767"/>
      <c r="K2" s="767"/>
      <c r="L2" s="767"/>
      <c r="M2" s="767"/>
      <c r="N2" s="767"/>
      <c r="O2" s="767"/>
      <c r="P2" s="767"/>
      <c r="Q2" s="767"/>
      <c r="R2" s="767"/>
      <c r="S2" s="767"/>
      <c r="T2" s="767"/>
      <c r="U2" s="767"/>
      <c r="V2" s="767"/>
      <c r="W2" s="767"/>
      <c r="X2" s="767"/>
      <c r="Y2" s="767"/>
      <c r="Z2" s="767"/>
      <c r="AA2" s="767"/>
      <c r="AB2" s="767"/>
      <c r="AC2" s="767"/>
      <c r="AD2" s="767"/>
      <c r="AE2" s="767"/>
      <c r="AF2" s="767"/>
      <c r="AG2" s="767"/>
      <c r="AH2" s="767"/>
      <c r="AI2" s="767"/>
      <c r="AJ2" s="767"/>
      <c r="AK2" s="767"/>
      <c r="AL2" s="767"/>
      <c r="BK2" s="3"/>
    </row>
    <row r="3" spans="2:65" ht="31.5" thickBot="1">
      <c r="B3" s="254" t="s">
        <v>111</v>
      </c>
      <c r="AA3" s="3"/>
      <c r="AB3" s="3"/>
      <c r="AC3" s="3"/>
      <c r="AK3" s="4"/>
      <c r="AL3" s="4"/>
      <c r="AN3" s="1" t="s">
        <v>3</v>
      </c>
    </row>
    <row r="4" spans="2:65" s="222" customFormat="1" ht="24" customHeight="1" thickBot="1">
      <c r="D4" s="768" t="s">
        <v>4</v>
      </c>
      <c r="E4" s="769"/>
      <c r="F4" s="769"/>
      <c r="G4" s="224"/>
      <c r="H4" s="224"/>
      <c r="I4" s="223" t="s">
        <v>0</v>
      </c>
      <c r="J4" s="224"/>
      <c r="K4" s="224"/>
      <c r="L4" s="224"/>
      <c r="M4" s="224"/>
      <c r="N4" s="224"/>
      <c r="O4" s="224"/>
      <c r="P4" s="224"/>
      <c r="Q4" s="224"/>
      <c r="R4" s="224"/>
      <c r="S4" s="224"/>
      <c r="T4" s="225"/>
      <c r="U4" s="231" t="s">
        <v>98</v>
      </c>
      <c r="V4" s="226"/>
      <c r="W4" s="227"/>
      <c r="X4" s="228" t="s">
        <v>99</v>
      </c>
      <c r="Y4" s="229" t="s">
        <v>114</v>
      </c>
      <c r="Z4" s="778" t="s">
        <v>100</v>
      </c>
      <c r="AA4" s="779"/>
      <c r="AB4" s="779"/>
      <c r="AC4" s="779"/>
      <c r="AD4" s="780"/>
      <c r="AE4" s="224" t="s">
        <v>101</v>
      </c>
      <c r="AF4" s="224"/>
      <c r="AG4" s="224"/>
      <c r="AH4" s="224"/>
      <c r="AI4" s="224"/>
      <c r="AJ4" s="224"/>
      <c r="AK4" s="232" t="s">
        <v>102</v>
      </c>
      <c r="AL4" s="225"/>
      <c r="AY4" s="222" t="s">
        <v>5</v>
      </c>
      <c r="BE4" s="230"/>
    </row>
    <row r="5" spans="2:65" s="2" customFormat="1" ht="57.75" customHeight="1" thickBot="1">
      <c r="B5" s="7"/>
      <c r="C5" s="6"/>
      <c r="D5" s="8" t="s">
        <v>153</v>
      </c>
      <c r="E5" s="9" t="s">
        <v>7</v>
      </c>
      <c r="F5" s="10" t="s">
        <v>154</v>
      </c>
      <c r="G5" s="11" t="s">
        <v>1</v>
      </c>
      <c r="H5" s="235"/>
      <c r="I5" s="12" t="s">
        <v>155</v>
      </c>
      <c r="J5" s="9" t="s">
        <v>10</v>
      </c>
      <c r="K5" s="13" t="s">
        <v>156</v>
      </c>
      <c r="L5" s="13" t="s">
        <v>157</v>
      </c>
      <c r="M5" s="13" t="s">
        <v>158</v>
      </c>
      <c r="N5" s="14" t="s">
        <v>1</v>
      </c>
      <c r="O5" s="14" t="s">
        <v>14</v>
      </c>
      <c r="P5" s="8" t="s">
        <v>15</v>
      </c>
      <c r="Q5" s="15" t="s">
        <v>16</v>
      </c>
      <c r="R5" s="16" t="s">
        <v>160</v>
      </c>
      <c r="S5" s="17" t="s">
        <v>161</v>
      </c>
      <c r="T5" s="11" t="s">
        <v>1</v>
      </c>
      <c r="U5" s="11" t="s">
        <v>19</v>
      </c>
      <c r="V5" s="18" t="s">
        <v>20</v>
      </c>
      <c r="W5" s="11" t="s">
        <v>21</v>
      </c>
      <c r="X5" s="19" t="s">
        <v>22</v>
      </c>
      <c r="Y5" s="20" t="s">
        <v>23</v>
      </c>
      <c r="Z5" s="12" t="s">
        <v>24</v>
      </c>
      <c r="AA5" s="21" t="s">
        <v>25</v>
      </c>
      <c r="AB5" s="21" t="s">
        <v>26</v>
      </c>
      <c r="AC5" s="8" t="s">
        <v>27</v>
      </c>
      <c r="AD5" s="22" t="s">
        <v>28</v>
      </c>
      <c r="AE5" s="23" t="s">
        <v>29</v>
      </c>
      <c r="AF5" s="14" t="s">
        <v>30</v>
      </c>
      <c r="AG5" s="24" t="s">
        <v>31</v>
      </c>
      <c r="AH5" s="25" t="s">
        <v>95</v>
      </c>
      <c r="AI5" s="25" t="s">
        <v>96</v>
      </c>
      <c r="AJ5" s="26" t="s">
        <v>32</v>
      </c>
      <c r="AK5" s="27" t="s">
        <v>103</v>
      </c>
      <c r="AL5" s="27" t="s">
        <v>104</v>
      </c>
      <c r="AN5" s="8" t="s">
        <v>152</v>
      </c>
      <c r="AO5" s="8" t="s">
        <v>81</v>
      </c>
      <c r="AP5" s="9" t="s">
        <v>82</v>
      </c>
      <c r="AQ5" s="9" t="s">
        <v>83</v>
      </c>
      <c r="AR5" s="28" t="s">
        <v>33</v>
      </c>
      <c r="AS5" s="28" t="s">
        <v>34</v>
      </c>
      <c r="AU5" s="8" t="s">
        <v>159</v>
      </c>
      <c r="AV5" s="28"/>
      <c r="AW5" s="28" t="s">
        <v>33</v>
      </c>
      <c r="AX5" s="29"/>
      <c r="AY5" s="8" t="s">
        <v>37</v>
      </c>
      <c r="AZ5" s="9" t="s">
        <v>38</v>
      </c>
      <c r="BA5" s="9" t="s">
        <v>39</v>
      </c>
      <c r="BB5" s="5" t="s">
        <v>33</v>
      </c>
      <c r="BC5" s="30"/>
      <c r="BD5" s="30"/>
      <c r="BE5" s="8" t="s">
        <v>40</v>
      </c>
      <c r="BF5" s="8" t="s">
        <v>41</v>
      </c>
      <c r="BG5" s="8" t="s">
        <v>42</v>
      </c>
      <c r="BH5" s="31" t="s">
        <v>43</v>
      </c>
      <c r="BI5" s="31" t="s">
        <v>44</v>
      </c>
      <c r="BJ5" s="32"/>
      <c r="BK5" s="33" t="s">
        <v>45</v>
      </c>
      <c r="BL5" s="33" t="s">
        <v>46</v>
      </c>
      <c r="BM5" s="33" t="s">
        <v>47</v>
      </c>
    </row>
    <row r="6" spans="2:65" ht="15.75" customHeight="1" thickBot="1">
      <c r="B6" s="35"/>
      <c r="C6" s="36"/>
      <c r="D6" s="37"/>
      <c r="E6" s="38"/>
      <c r="F6" s="39"/>
      <c r="G6" s="40"/>
      <c r="H6" s="236"/>
      <c r="I6" s="41"/>
      <c r="J6" s="42"/>
      <c r="K6" s="42"/>
      <c r="L6" s="42"/>
      <c r="M6" s="42"/>
      <c r="N6" s="43"/>
      <c r="O6" s="43"/>
      <c r="P6" s="43"/>
      <c r="Q6" s="44"/>
      <c r="R6" s="45"/>
      <c r="S6" s="46"/>
      <c r="T6" s="47"/>
      <c r="U6" s="40"/>
      <c r="V6" s="48"/>
      <c r="W6" s="40"/>
      <c r="X6" s="49"/>
      <c r="Y6" s="50"/>
      <c r="Z6" s="41"/>
      <c r="AA6" s="51"/>
      <c r="AB6" s="51"/>
      <c r="AC6" s="43"/>
      <c r="AD6" s="52"/>
      <c r="AE6" s="53"/>
      <c r="AF6" s="54"/>
      <c r="AG6" s="55"/>
      <c r="AH6" s="56"/>
      <c r="AI6" s="56"/>
      <c r="AJ6" s="57"/>
      <c r="AK6" s="58"/>
      <c r="AL6" s="58"/>
      <c r="AN6" s="37"/>
      <c r="AO6" s="37"/>
      <c r="AP6" s="38"/>
      <c r="AQ6" s="38"/>
      <c r="AR6" s="38"/>
      <c r="AS6" s="38"/>
      <c r="AU6" s="37"/>
      <c r="AV6" s="38"/>
      <c r="AW6" s="38"/>
      <c r="AX6" s="39"/>
      <c r="AY6" s="59"/>
      <c r="AZ6" s="38"/>
      <c r="BA6" s="38"/>
      <c r="BB6" s="38"/>
      <c r="BC6" s="39"/>
      <c r="BD6" s="39"/>
      <c r="BE6" s="37"/>
      <c r="BF6" s="37"/>
      <c r="BG6" s="37"/>
      <c r="BH6" s="60"/>
      <c r="BI6" s="60"/>
      <c r="BJ6" s="60"/>
      <c r="BK6" s="37"/>
      <c r="BL6" s="37"/>
      <c r="BM6" s="37"/>
    </row>
    <row r="7" spans="2:65" ht="0.75" customHeight="1">
      <c r="B7" s="776" t="s">
        <v>48</v>
      </c>
      <c r="C7" s="77"/>
      <c r="D7" s="77"/>
      <c r="E7" s="36"/>
      <c r="F7" s="78"/>
      <c r="G7" s="79"/>
      <c r="H7" s="237"/>
      <c r="I7" s="80"/>
      <c r="J7" s="81"/>
      <c r="K7" s="81"/>
      <c r="L7" s="81"/>
      <c r="M7" s="81"/>
      <c r="N7" s="77">
        <f>SUM(I7:M7)/1000</f>
        <v>0</v>
      </c>
      <c r="O7" s="77"/>
      <c r="P7" s="77"/>
      <c r="Q7" s="82"/>
      <c r="R7" s="83"/>
      <c r="S7" s="84"/>
      <c r="T7" s="79"/>
      <c r="U7" s="79"/>
      <c r="V7" s="85"/>
      <c r="W7" s="79"/>
      <c r="X7" s="86"/>
      <c r="Y7" s="87"/>
      <c r="Z7" s="80"/>
      <c r="AA7" s="88"/>
      <c r="AB7" s="88"/>
      <c r="AC7" s="77"/>
      <c r="AD7" s="89"/>
      <c r="AE7" s="80"/>
      <c r="AF7" s="77"/>
      <c r="AG7" s="89"/>
      <c r="AH7" s="79"/>
      <c r="AI7" s="79"/>
      <c r="AJ7" s="90"/>
      <c r="AK7" s="91"/>
      <c r="AL7" s="91"/>
      <c r="AN7" s="77"/>
      <c r="AO7" s="77"/>
      <c r="AP7" s="36"/>
      <c r="AQ7" s="36"/>
      <c r="AR7" s="36"/>
      <c r="AS7" s="36"/>
      <c r="AU7" s="77"/>
      <c r="AV7" s="36"/>
      <c r="AW7" s="36"/>
      <c r="AX7" s="29"/>
      <c r="AY7" s="77"/>
      <c r="AZ7" s="36"/>
      <c r="BA7" s="36"/>
      <c r="BB7" s="36"/>
      <c r="BC7" s="29"/>
      <c r="BD7" s="29"/>
      <c r="BE7" s="92"/>
      <c r="BF7" s="77"/>
      <c r="BG7" s="77"/>
      <c r="BH7" s="93"/>
      <c r="BI7" s="93"/>
      <c r="BJ7" s="93"/>
      <c r="BK7" s="77"/>
      <c r="BL7" s="77"/>
      <c r="BM7" s="77"/>
    </row>
    <row r="8" spans="2:65" ht="39" customHeight="1">
      <c r="B8" s="777"/>
      <c r="C8" s="94" t="s">
        <v>49</v>
      </c>
      <c r="D8" s="94" t="e">
        <f>#REF!</f>
        <v>#REF!</v>
      </c>
      <c r="E8" s="95" t="e">
        <f>#REF!</f>
        <v>#REF!</v>
      </c>
      <c r="F8" s="96" t="e">
        <f>#REF!</f>
        <v>#REF!</v>
      </c>
      <c r="G8" s="97" t="e">
        <f>SUM(E8:F8)</f>
        <v>#REF!</v>
      </c>
      <c r="H8" s="238"/>
      <c r="I8" s="98" t="e">
        <f>#REF!</f>
        <v>#REF!</v>
      </c>
      <c r="J8" s="99" t="e">
        <f>#REF!</f>
        <v>#REF!</v>
      </c>
      <c r="K8" s="99" t="e">
        <f>#REF!</f>
        <v>#REF!</v>
      </c>
      <c r="L8" s="99" t="e">
        <f>#REF!</f>
        <v>#REF!</v>
      </c>
      <c r="M8" s="99" t="e">
        <f>#REF!</f>
        <v>#REF!</v>
      </c>
      <c r="N8" s="94" t="e">
        <f>#REF!</f>
        <v>#REF!</v>
      </c>
      <c r="O8" s="94" t="e">
        <f>#REF!</f>
        <v>#REF!</v>
      </c>
      <c r="P8" s="94" t="e">
        <f>#REF!</f>
        <v>#REF!</v>
      </c>
      <c r="Q8" s="100" t="e">
        <f>#REF!</f>
        <v>#REF!</v>
      </c>
      <c r="R8" s="101" t="e">
        <f>#REF!</f>
        <v>#REF!</v>
      </c>
      <c r="S8" s="102" t="e">
        <f>#REF!</f>
        <v>#REF!</v>
      </c>
      <c r="T8" s="97" t="e">
        <f>I8-J8+K8+L8+M8+Q8+R8+S8</f>
        <v>#REF!</v>
      </c>
      <c r="U8" s="97" t="e">
        <f>G8-T8</f>
        <v>#REF!</v>
      </c>
      <c r="V8" s="103" t="e">
        <f t="shared" ref="V8:V25" si="0">U8/G8</f>
        <v>#REF!</v>
      </c>
      <c r="W8" s="97" t="e">
        <f t="shared" ref="W8:W25" si="1">MAX((U8*0.4),0)</f>
        <v>#REF!</v>
      </c>
      <c r="X8" s="104" t="e">
        <f t="shared" ref="X8:X25" si="2">U8-W8</f>
        <v>#REF!</v>
      </c>
      <c r="Y8" s="105" t="e">
        <f t="shared" ref="Y8:Y25" si="3">SUM(X8,Q8)</f>
        <v>#REF!</v>
      </c>
      <c r="Z8" s="98" t="e">
        <f t="shared" ref="Z8:Z25" si="4">$Y8/5%</f>
        <v>#REF!</v>
      </c>
      <c r="AA8" s="106" t="e">
        <f t="shared" ref="AA8:AA25" si="5">$Y8/6.66%</f>
        <v>#REF!</v>
      </c>
      <c r="AB8" s="106" t="e">
        <f t="shared" ref="AB8:AB25" si="6">$Y8/10%</f>
        <v>#REF!</v>
      </c>
      <c r="AC8" s="94" t="e">
        <f t="shared" ref="AC8:AC25" si="7">$Y8/15%</f>
        <v>#REF!</v>
      </c>
      <c r="AD8" s="107" t="e">
        <f t="shared" ref="AD8:AD25" si="8">$Y8/20%</f>
        <v>#REF!</v>
      </c>
      <c r="AE8" s="98" t="e">
        <f>#REF!</f>
        <v>#REF!</v>
      </c>
      <c r="AF8" s="94" t="e">
        <f>#REF!</f>
        <v>#REF!</v>
      </c>
      <c r="AG8" s="107" t="e">
        <f>#REF!</f>
        <v>#REF!</v>
      </c>
      <c r="AH8" s="97" t="e">
        <f>#REF!</f>
        <v>#REF!</v>
      </c>
      <c r="AI8" s="97" t="e">
        <f>#REF!</f>
        <v>#REF!</v>
      </c>
      <c r="AJ8" s="108" t="e">
        <f t="shared" ref="AJ8:AJ25" si="9">SUM(AE8:AI8)</f>
        <v>#REF!</v>
      </c>
      <c r="AK8" s="109" t="e">
        <f t="shared" ref="AK8:AK25" si="10">IF((AA8-AJ8)&gt;0,"○","×")</f>
        <v>#REF!</v>
      </c>
      <c r="AL8" s="109" t="e">
        <f t="shared" ref="AL8:AL25" si="11">IF((AB8-AJ8)&gt;0,"○","×")</f>
        <v>#REF!</v>
      </c>
      <c r="AN8" s="94">
        <v>109666</v>
      </c>
      <c r="AO8" s="94">
        <v>111112</v>
      </c>
      <c r="AP8" s="95">
        <v>115169</v>
      </c>
      <c r="AQ8" s="95">
        <v>100771</v>
      </c>
      <c r="AR8" s="95">
        <f>SUM(AN8:AP8)</f>
        <v>335947</v>
      </c>
      <c r="AS8" s="95">
        <f>AR8/3</f>
        <v>111982.33333333333</v>
      </c>
      <c r="AU8" s="94">
        <v>1759</v>
      </c>
      <c r="AV8" s="95"/>
      <c r="AW8" s="95">
        <f t="shared" ref="AW8:AW25" si="12">SUM(AU8:AV8)</f>
        <v>1759</v>
      </c>
      <c r="AX8" s="29"/>
      <c r="AY8" s="94">
        <v>277234</v>
      </c>
      <c r="AZ8" s="95">
        <v>35408</v>
      </c>
      <c r="BA8" s="95"/>
      <c r="BB8" s="95">
        <v>328875</v>
      </c>
      <c r="BC8" s="110">
        <f>AY8/BB8</f>
        <v>0.84297681489927789</v>
      </c>
      <c r="BD8" s="111" t="e">
        <f>AJ8*BC8*0.04</f>
        <v>#REF!</v>
      </c>
      <c r="BE8" s="112" t="s">
        <v>50</v>
      </c>
      <c r="BF8" s="94">
        <v>163</v>
      </c>
      <c r="BG8" s="94"/>
      <c r="BH8" s="113" t="e">
        <f t="shared" ref="BH8:BH25" si="13">I8/$BF8</f>
        <v>#REF!</v>
      </c>
      <c r="BI8" s="113" t="e">
        <f t="shared" ref="BI8:BI18" si="14">I8/$BG8</f>
        <v>#REF!</v>
      </c>
      <c r="BJ8" s="114" t="s">
        <v>51</v>
      </c>
      <c r="BK8" s="94" t="e">
        <f>K8/$BF$8</f>
        <v>#REF!</v>
      </c>
      <c r="BL8" s="94" t="e">
        <f>U8/$BF$8</f>
        <v>#REF!</v>
      </c>
      <c r="BM8" s="94" t="e">
        <f>Y8/$BF$8</f>
        <v>#REF!</v>
      </c>
    </row>
    <row r="9" spans="2:65" ht="39" customHeight="1">
      <c r="B9" s="773" t="s">
        <v>52</v>
      </c>
      <c r="C9" s="115" t="s">
        <v>53</v>
      </c>
      <c r="D9" s="115" t="e">
        <f>#REF!</f>
        <v>#REF!</v>
      </c>
      <c r="E9" s="116" t="e">
        <f>#REF!</f>
        <v>#REF!</v>
      </c>
      <c r="F9" s="117" t="e">
        <f>#REF!</f>
        <v>#REF!</v>
      </c>
      <c r="G9" s="118" t="e">
        <f>SUM(E9:F9)</f>
        <v>#REF!</v>
      </c>
      <c r="H9" s="239"/>
      <c r="I9" s="119" t="e">
        <f>#REF!</f>
        <v>#REF!</v>
      </c>
      <c r="J9" s="116" t="e">
        <f>#REF!</f>
        <v>#REF!</v>
      </c>
      <c r="K9" s="99" t="e">
        <f>#REF!</f>
        <v>#REF!</v>
      </c>
      <c r="L9" s="116" t="e">
        <f>#REF!</f>
        <v>#REF!</v>
      </c>
      <c r="M9" s="313" t="e">
        <f>#REF!</f>
        <v>#REF!</v>
      </c>
      <c r="N9" s="114" t="e">
        <f>#REF!</f>
        <v>#REF!</v>
      </c>
      <c r="O9" s="114" t="e">
        <f>#REF!</f>
        <v>#REF!</v>
      </c>
      <c r="P9" s="115" t="e">
        <f>#REF!</f>
        <v>#REF!</v>
      </c>
      <c r="Q9" s="120" t="e">
        <f>#REF!</f>
        <v>#REF!</v>
      </c>
      <c r="R9" s="121" t="e">
        <f>#REF!</f>
        <v>#REF!</v>
      </c>
      <c r="S9" s="122" t="e">
        <f>#REF!</f>
        <v>#REF!</v>
      </c>
      <c r="T9" s="97" t="e">
        <f>I9-J9+K9+L9+M9+Q9+R9+S9</f>
        <v>#REF!</v>
      </c>
      <c r="U9" s="118" t="e">
        <f>G9-T9</f>
        <v>#REF!</v>
      </c>
      <c r="V9" s="123" t="e">
        <f t="shared" si="0"/>
        <v>#REF!</v>
      </c>
      <c r="W9" s="118" t="e">
        <f t="shared" si="1"/>
        <v>#REF!</v>
      </c>
      <c r="X9" s="124" t="e">
        <f t="shared" si="2"/>
        <v>#REF!</v>
      </c>
      <c r="Y9" s="125" t="e">
        <f t="shared" si="3"/>
        <v>#REF!</v>
      </c>
      <c r="Z9" s="119" t="e">
        <f t="shared" si="4"/>
        <v>#REF!</v>
      </c>
      <c r="AA9" s="126" t="e">
        <f t="shared" si="5"/>
        <v>#REF!</v>
      </c>
      <c r="AB9" s="126" t="e">
        <f t="shared" si="6"/>
        <v>#REF!</v>
      </c>
      <c r="AC9" s="115" t="e">
        <f t="shared" si="7"/>
        <v>#REF!</v>
      </c>
      <c r="AD9" s="107" t="e">
        <f t="shared" si="8"/>
        <v>#REF!</v>
      </c>
      <c r="AE9" s="119" t="e">
        <f>#REF!</f>
        <v>#REF!</v>
      </c>
      <c r="AF9" s="115" t="e">
        <f>#REF!</f>
        <v>#REF!</v>
      </c>
      <c r="AG9" s="107" t="e">
        <f>#REF!</f>
        <v>#REF!</v>
      </c>
      <c r="AH9" s="118" t="e">
        <f>#REF!</f>
        <v>#REF!</v>
      </c>
      <c r="AI9" s="118" t="e">
        <f>#REF!</f>
        <v>#REF!</v>
      </c>
      <c r="AJ9" s="127" t="e">
        <f t="shared" si="9"/>
        <v>#REF!</v>
      </c>
      <c r="AK9" s="128" t="e">
        <f t="shared" si="10"/>
        <v>#REF!</v>
      </c>
      <c r="AL9" s="128" t="e">
        <f t="shared" si="11"/>
        <v>#REF!</v>
      </c>
      <c r="AN9" s="115">
        <v>32728</v>
      </c>
      <c r="AO9" s="115">
        <v>34046</v>
      </c>
      <c r="AP9" s="116">
        <v>34816</v>
      </c>
      <c r="AQ9" s="116">
        <v>35871</v>
      </c>
      <c r="AR9" s="116">
        <f>SUM(AN9:AP9)</f>
        <v>101590</v>
      </c>
      <c r="AS9" s="116">
        <f t="shared" ref="AS9:AS20" si="15">AR9/3</f>
        <v>33863.333333333336</v>
      </c>
      <c r="AU9" s="115">
        <v>6</v>
      </c>
      <c r="AV9" s="116"/>
      <c r="AW9" s="116">
        <f t="shared" si="12"/>
        <v>6</v>
      </c>
      <c r="AX9" s="29"/>
      <c r="AY9" s="115">
        <v>53762</v>
      </c>
      <c r="AZ9" s="116">
        <v>915</v>
      </c>
      <c r="BA9" s="116"/>
      <c r="BB9" s="116">
        <v>59310</v>
      </c>
      <c r="BC9" s="110">
        <f>AY9/BB9</f>
        <v>0.90645759568369588</v>
      </c>
      <c r="BD9" s="110"/>
      <c r="BE9" s="129" t="s">
        <v>50</v>
      </c>
      <c r="BF9" s="115">
        <v>100</v>
      </c>
      <c r="BG9" s="115"/>
      <c r="BH9" s="114" t="e">
        <f t="shared" si="13"/>
        <v>#REF!</v>
      </c>
      <c r="BI9" s="114" t="e">
        <f t="shared" si="14"/>
        <v>#REF!</v>
      </c>
      <c r="BJ9" s="114" t="s">
        <v>54</v>
      </c>
      <c r="BK9" s="115" t="e">
        <f>K9/$BF$8</f>
        <v>#REF!</v>
      </c>
      <c r="BL9" s="115" t="e">
        <f>U9/$BF$8</f>
        <v>#REF!</v>
      </c>
      <c r="BM9" s="115" t="e">
        <f>Y9/$BF$8</f>
        <v>#REF!</v>
      </c>
    </row>
    <row r="10" spans="2:65" ht="39" customHeight="1">
      <c r="B10" s="773"/>
      <c r="C10" s="130" t="s">
        <v>55</v>
      </c>
      <c r="D10" s="130" t="e">
        <f>#REF!</f>
        <v>#REF!</v>
      </c>
      <c r="E10" s="131" t="e">
        <f>#REF!</f>
        <v>#REF!</v>
      </c>
      <c r="F10" s="29" t="e">
        <f>#REF!</f>
        <v>#REF!</v>
      </c>
      <c r="G10" s="132" t="e">
        <f>SUM(E10:F10)</f>
        <v>#REF!</v>
      </c>
      <c r="H10" s="240"/>
      <c r="I10" s="133" t="e">
        <f>#REF!</f>
        <v>#REF!</v>
      </c>
      <c r="J10" s="131" t="e">
        <f>#REF!</f>
        <v>#REF!</v>
      </c>
      <c r="K10" s="99" t="e">
        <f>#REF!</f>
        <v>#REF!</v>
      </c>
      <c r="L10" s="131" t="e">
        <f>#REF!</f>
        <v>#REF!</v>
      </c>
      <c r="M10" s="131" t="e">
        <f>#REF!</f>
        <v>#REF!</v>
      </c>
      <c r="N10" s="130" t="e">
        <f>#REF!</f>
        <v>#REF!</v>
      </c>
      <c r="O10" s="130" t="e">
        <f>#REF!</f>
        <v>#REF!</v>
      </c>
      <c r="P10" s="130" t="e">
        <f>#REF!</f>
        <v>#REF!</v>
      </c>
      <c r="Q10" s="134" t="e">
        <f>#REF!</f>
        <v>#REF!</v>
      </c>
      <c r="R10" s="135" t="e">
        <f>#REF!</f>
        <v>#REF!</v>
      </c>
      <c r="S10" s="136" t="e">
        <f>#REF!</f>
        <v>#REF!</v>
      </c>
      <c r="T10" s="97" t="e">
        <f>I10-J10+K10+L10+M10+Q10+R10+S10</f>
        <v>#REF!</v>
      </c>
      <c r="U10" s="132" t="e">
        <f>G10-T10</f>
        <v>#REF!</v>
      </c>
      <c r="V10" s="137" t="e">
        <f t="shared" si="0"/>
        <v>#REF!</v>
      </c>
      <c r="W10" s="132" t="e">
        <f t="shared" si="1"/>
        <v>#REF!</v>
      </c>
      <c r="X10" s="138" t="e">
        <f t="shared" si="2"/>
        <v>#REF!</v>
      </c>
      <c r="Y10" s="139" t="e">
        <f t="shared" si="3"/>
        <v>#REF!</v>
      </c>
      <c r="Z10" s="133" t="e">
        <f t="shared" si="4"/>
        <v>#REF!</v>
      </c>
      <c r="AA10" s="140" t="e">
        <f t="shared" si="5"/>
        <v>#REF!</v>
      </c>
      <c r="AB10" s="140" t="e">
        <f t="shared" si="6"/>
        <v>#REF!</v>
      </c>
      <c r="AC10" s="130" t="e">
        <f t="shared" si="7"/>
        <v>#REF!</v>
      </c>
      <c r="AD10" s="141" t="e">
        <f t="shared" si="8"/>
        <v>#REF!</v>
      </c>
      <c r="AE10" s="133" t="e">
        <f>#REF!</f>
        <v>#REF!</v>
      </c>
      <c r="AF10" s="130" t="e">
        <f>#REF!</f>
        <v>#REF!</v>
      </c>
      <c r="AG10" s="141" t="e">
        <f>#REF!</f>
        <v>#REF!</v>
      </c>
      <c r="AH10" s="132" t="e">
        <f>#REF!</f>
        <v>#REF!</v>
      </c>
      <c r="AI10" s="132" t="e">
        <f>#REF!</f>
        <v>#REF!</v>
      </c>
      <c r="AJ10" s="142" t="e">
        <f t="shared" si="9"/>
        <v>#REF!</v>
      </c>
      <c r="AK10" s="143" t="e">
        <f t="shared" si="10"/>
        <v>#REF!</v>
      </c>
      <c r="AL10" s="143" t="e">
        <f t="shared" si="11"/>
        <v>#REF!</v>
      </c>
      <c r="AN10" s="130">
        <v>45978</v>
      </c>
      <c r="AO10" s="130">
        <v>52161</v>
      </c>
      <c r="AP10" s="131">
        <v>59330</v>
      </c>
      <c r="AQ10" s="131">
        <v>55191</v>
      </c>
      <c r="AR10" s="131">
        <f>SUM(AN10:AP10)</f>
        <v>157469</v>
      </c>
      <c r="AS10" s="131">
        <f t="shared" si="15"/>
        <v>52489.666666666664</v>
      </c>
      <c r="AU10" s="130">
        <v>568</v>
      </c>
      <c r="AV10" s="131"/>
      <c r="AW10" s="131">
        <f t="shared" si="12"/>
        <v>568</v>
      </c>
      <c r="AX10" s="29"/>
      <c r="AY10" s="130">
        <v>141693</v>
      </c>
      <c r="AZ10" s="131">
        <v>3718</v>
      </c>
      <c r="BA10" s="131"/>
      <c r="BB10" s="131">
        <v>155549</v>
      </c>
      <c r="BC10" s="110">
        <f>AY10/BB10</f>
        <v>0.91092196028261196</v>
      </c>
      <c r="BD10" s="110"/>
      <c r="BE10" s="144" t="s">
        <v>56</v>
      </c>
      <c r="BF10" s="130">
        <v>154</v>
      </c>
      <c r="BG10" s="130"/>
      <c r="BH10" s="145" t="e">
        <f t="shared" si="13"/>
        <v>#REF!</v>
      </c>
      <c r="BI10" s="145" t="e">
        <f t="shared" si="14"/>
        <v>#REF!</v>
      </c>
      <c r="BJ10" s="145"/>
      <c r="BK10" s="130" t="e">
        <f>K10/$BF$8</f>
        <v>#REF!</v>
      </c>
      <c r="BL10" s="130" t="e">
        <f>U10/$BF$8</f>
        <v>#REF!</v>
      </c>
      <c r="BM10" s="130" t="e">
        <f>Y10/$BF$8</f>
        <v>#REF!</v>
      </c>
    </row>
    <row r="11" spans="2:65" ht="39" customHeight="1" thickBot="1">
      <c r="B11" s="774"/>
      <c r="C11" s="146" t="s">
        <v>1</v>
      </c>
      <c r="D11" s="146" t="e">
        <f>SUM(D8:D10)</f>
        <v>#REF!</v>
      </c>
      <c r="E11" s="147" t="e">
        <f>SUM(E8:E10)</f>
        <v>#REF!</v>
      </c>
      <c r="F11" s="148" t="e">
        <f>SUM(F8:F10)</f>
        <v>#REF!</v>
      </c>
      <c r="G11" s="149" t="e">
        <f>SUM(G8:G10)</f>
        <v>#REF!</v>
      </c>
      <c r="H11" s="241" t="e">
        <f>(D11+F11)/1000</f>
        <v>#REF!</v>
      </c>
      <c r="I11" s="150" t="e">
        <f>SUM(I8:I10)</f>
        <v>#REF!</v>
      </c>
      <c r="J11" s="147" t="e">
        <f>SUM(J8:J10)</f>
        <v>#REF!</v>
      </c>
      <c r="K11" s="147" t="e">
        <f>SUM(K8:K10)</f>
        <v>#REF!</v>
      </c>
      <c r="L11" s="147" t="e">
        <f>SUM(L8:L10)</f>
        <v>#REF!</v>
      </c>
      <c r="M11" s="147" t="e">
        <f>SUM(M8:M10)</f>
        <v>#REF!</v>
      </c>
      <c r="N11" s="146" t="e">
        <f>SUM(I11:M11)/1000</f>
        <v>#REF!</v>
      </c>
      <c r="O11" s="146" t="e">
        <f t="shared" ref="O11:U11" si="16">SUM(O8:O10)</f>
        <v>#REF!</v>
      </c>
      <c r="P11" s="146" t="e">
        <f t="shared" si="16"/>
        <v>#REF!</v>
      </c>
      <c r="Q11" s="151" t="e">
        <f t="shared" si="16"/>
        <v>#REF!</v>
      </c>
      <c r="R11" s="152" t="e">
        <f t="shared" si="16"/>
        <v>#REF!</v>
      </c>
      <c r="S11" s="153" t="e">
        <f t="shared" si="16"/>
        <v>#REF!</v>
      </c>
      <c r="T11" s="149" t="e">
        <f t="shared" si="16"/>
        <v>#REF!</v>
      </c>
      <c r="U11" s="149" t="e">
        <f t="shared" si="16"/>
        <v>#REF!</v>
      </c>
      <c r="V11" s="154" t="e">
        <f t="shared" si="0"/>
        <v>#REF!</v>
      </c>
      <c r="W11" s="149" t="e">
        <f t="shared" si="1"/>
        <v>#REF!</v>
      </c>
      <c r="X11" s="155" t="e">
        <f t="shared" si="2"/>
        <v>#REF!</v>
      </c>
      <c r="Y11" s="156" t="e">
        <f t="shared" si="3"/>
        <v>#REF!</v>
      </c>
      <c r="Z11" s="150" t="e">
        <f t="shared" si="4"/>
        <v>#REF!</v>
      </c>
      <c r="AA11" s="157" t="e">
        <f t="shared" si="5"/>
        <v>#REF!</v>
      </c>
      <c r="AB11" s="157" t="e">
        <f t="shared" si="6"/>
        <v>#REF!</v>
      </c>
      <c r="AC11" s="146" t="e">
        <f t="shared" si="7"/>
        <v>#REF!</v>
      </c>
      <c r="AD11" s="158" t="e">
        <f t="shared" si="8"/>
        <v>#REF!</v>
      </c>
      <c r="AE11" s="150" t="e">
        <f>SUM(AE8:AE10)</f>
        <v>#REF!</v>
      </c>
      <c r="AF11" s="146" t="e">
        <f>SUM(AF8:AF10)</f>
        <v>#REF!</v>
      </c>
      <c r="AG11" s="158" t="e">
        <f>SUM(AG8:AG10)</f>
        <v>#REF!</v>
      </c>
      <c r="AH11" s="149" t="e">
        <f>SUM(AH8:AH10)</f>
        <v>#REF!</v>
      </c>
      <c r="AI11" s="149" t="e">
        <f>SUM(AI8:AI10)</f>
        <v>#REF!</v>
      </c>
      <c r="AJ11" s="159" t="e">
        <f t="shared" si="9"/>
        <v>#REF!</v>
      </c>
      <c r="AK11" s="160" t="e">
        <f t="shared" si="10"/>
        <v>#REF!</v>
      </c>
      <c r="AL11" s="160" t="e">
        <f t="shared" si="11"/>
        <v>#REF!</v>
      </c>
      <c r="AN11" s="146">
        <f t="shared" ref="AN11:AS11" si="17">SUM(AN8:AN10)</f>
        <v>188372</v>
      </c>
      <c r="AO11" s="146">
        <f t="shared" si="17"/>
        <v>197319</v>
      </c>
      <c r="AP11" s="147">
        <f t="shared" si="17"/>
        <v>209315</v>
      </c>
      <c r="AQ11" s="147">
        <f t="shared" si="17"/>
        <v>191833</v>
      </c>
      <c r="AR11" s="147">
        <f t="shared" si="17"/>
        <v>595006</v>
      </c>
      <c r="AS11" s="147">
        <f t="shared" si="17"/>
        <v>198335.33333333331</v>
      </c>
      <c r="AU11" s="146">
        <f>SUM(AU8:AU10)</f>
        <v>2333</v>
      </c>
      <c r="AV11" s="147">
        <f>SUM(AV8:AV10)</f>
        <v>0</v>
      </c>
      <c r="AW11" s="147">
        <f t="shared" si="12"/>
        <v>2333</v>
      </c>
      <c r="AX11" s="29"/>
      <c r="AY11" s="146"/>
      <c r="AZ11" s="147"/>
      <c r="BA11" s="147"/>
      <c r="BB11" s="147"/>
      <c r="BC11" s="110"/>
      <c r="BD11" s="110"/>
      <c r="BE11" s="161"/>
      <c r="BF11" s="146">
        <f>SUM(BF8:BF10)</f>
        <v>417</v>
      </c>
      <c r="BG11" s="146">
        <f>SUM(BG8:BG10)</f>
        <v>0</v>
      </c>
      <c r="BH11" s="162" t="e">
        <f t="shared" si="13"/>
        <v>#REF!</v>
      </c>
      <c r="BI11" s="162" t="e">
        <f t="shared" si="14"/>
        <v>#REF!</v>
      </c>
      <c r="BJ11" s="162"/>
      <c r="BK11" s="146" t="e">
        <f>SUM(BK8:BK10)</f>
        <v>#REF!</v>
      </c>
      <c r="BL11" s="146" t="e">
        <f>SUM(BL8:BL10)</f>
        <v>#REF!</v>
      </c>
      <c r="BM11" s="146" t="e">
        <f>SUM(BM8:BM10)</f>
        <v>#REF!</v>
      </c>
    </row>
    <row r="12" spans="2:65" ht="39" customHeight="1">
      <c r="B12" s="775" t="s">
        <v>2</v>
      </c>
      <c r="C12" s="77" t="s">
        <v>57</v>
      </c>
      <c r="D12" s="77" t="e">
        <f>#REF!</f>
        <v>#REF!</v>
      </c>
      <c r="E12" s="36" t="e">
        <f>#REF!</f>
        <v>#REF!</v>
      </c>
      <c r="F12" s="78"/>
      <c r="G12" s="79" t="e">
        <f>SUM(E12:F12)</f>
        <v>#REF!</v>
      </c>
      <c r="H12" s="237"/>
      <c r="I12" s="80" t="e">
        <f>#REF!</f>
        <v>#REF!</v>
      </c>
      <c r="J12" s="36" t="e">
        <f>#REF!</f>
        <v>#REF!</v>
      </c>
      <c r="K12" s="36" t="e">
        <f>#REF!</f>
        <v>#REF!</v>
      </c>
      <c r="L12" s="36" t="e">
        <f>#REF!</f>
        <v>#REF!</v>
      </c>
      <c r="M12" s="36" t="e">
        <f>#REF!</f>
        <v>#REF!</v>
      </c>
      <c r="N12" s="77" t="e">
        <f>#REF!</f>
        <v>#REF!</v>
      </c>
      <c r="O12" s="77" t="e">
        <f>#REF!</f>
        <v>#REF!</v>
      </c>
      <c r="P12" s="77" t="e">
        <f>#REF!</f>
        <v>#REF!</v>
      </c>
      <c r="Q12" s="82" t="e">
        <f>#REF!</f>
        <v>#REF!</v>
      </c>
      <c r="R12" s="83" t="e">
        <f>#REF!</f>
        <v>#REF!</v>
      </c>
      <c r="S12" s="84" t="e">
        <f>#REF!</f>
        <v>#REF!</v>
      </c>
      <c r="T12" s="97" t="e">
        <f>I12-J12+K12+L12+M12+Q12+R12+S12</f>
        <v>#REF!</v>
      </c>
      <c r="U12" s="79" t="e">
        <f>G12-T12</f>
        <v>#REF!</v>
      </c>
      <c r="V12" s="85" t="e">
        <f t="shared" si="0"/>
        <v>#REF!</v>
      </c>
      <c r="W12" s="79" t="e">
        <f t="shared" si="1"/>
        <v>#REF!</v>
      </c>
      <c r="X12" s="86" t="e">
        <f t="shared" si="2"/>
        <v>#REF!</v>
      </c>
      <c r="Y12" s="87" t="e">
        <f t="shared" si="3"/>
        <v>#REF!</v>
      </c>
      <c r="Z12" s="80" t="e">
        <f t="shared" si="4"/>
        <v>#REF!</v>
      </c>
      <c r="AA12" s="88" t="e">
        <f t="shared" si="5"/>
        <v>#REF!</v>
      </c>
      <c r="AB12" s="88" t="e">
        <f t="shared" si="6"/>
        <v>#REF!</v>
      </c>
      <c r="AC12" s="77" t="e">
        <f t="shared" si="7"/>
        <v>#REF!</v>
      </c>
      <c r="AD12" s="89" t="e">
        <f t="shared" si="8"/>
        <v>#REF!</v>
      </c>
      <c r="AE12" s="80" t="e">
        <f>#REF!</f>
        <v>#REF!</v>
      </c>
      <c r="AF12" s="77" t="e">
        <f>#REF!</f>
        <v>#REF!</v>
      </c>
      <c r="AG12" s="89" t="e">
        <f>#REF!</f>
        <v>#REF!</v>
      </c>
      <c r="AH12" s="79" t="e">
        <f>#REF!</f>
        <v>#REF!</v>
      </c>
      <c r="AI12" s="79" t="e">
        <f>#REF!</f>
        <v>#REF!</v>
      </c>
      <c r="AJ12" s="90" t="e">
        <f t="shared" si="9"/>
        <v>#REF!</v>
      </c>
      <c r="AK12" s="163" t="e">
        <f t="shared" si="10"/>
        <v>#REF!</v>
      </c>
      <c r="AL12" s="163" t="e">
        <f t="shared" si="11"/>
        <v>#REF!</v>
      </c>
      <c r="AN12" s="77">
        <v>74248</v>
      </c>
      <c r="AO12" s="77">
        <v>78912</v>
      </c>
      <c r="AP12" s="36">
        <v>76148</v>
      </c>
      <c r="AQ12" s="36">
        <v>55490</v>
      </c>
      <c r="AR12" s="36">
        <f t="shared" ref="AR12:AR24" si="18">SUM(AN12:AP12)</f>
        <v>229308</v>
      </c>
      <c r="AS12" s="36">
        <f t="shared" si="15"/>
        <v>76436</v>
      </c>
      <c r="AU12" s="77">
        <v>816</v>
      </c>
      <c r="AV12" s="36"/>
      <c r="AW12" s="36">
        <f t="shared" si="12"/>
        <v>816</v>
      </c>
      <c r="AX12" s="29"/>
      <c r="AY12" s="77">
        <v>131413</v>
      </c>
      <c r="AZ12" s="36">
        <v>14348</v>
      </c>
      <c r="BA12" s="36"/>
      <c r="BB12" s="36">
        <v>155803</v>
      </c>
      <c r="BC12" s="110">
        <f>AY12/BB12</f>
        <v>0.84345615938075647</v>
      </c>
      <c r="BD12" s="110"/>
      <c r="BE12" s="92" t="s">
        <v>50</v>
      </c>
      <c r="BF12" s="77">
        <v>200</v>
      </c>
      <c r="BG12" s="77"/>
      <c r="BH12" s="93" t="e">
        <f t="shared" si="13"/>
        <v>#REF!</v>
      </c>
      <c r="BI12" s="93" t="e">
        <f t="shared" si="14"/>
        <v>#REF!</v>
      </c>
      <c r="BJ12" s="93"/>
      <c r="BK12" s="77" t="e">
        <f>K12/$BF$8</f>
        <v>#REF!</v>
      </c>
      <c r="BL12" s="77" t="e">
        <f>U12/$BF$8</f>
        <v>#REF!</v>
      </c>
      <c r="BM12" s="77" t="e">
        <f>Y12/$BF$8</f>
        <v>#REF!</v>
      </c>
    </row>
    <row r="13" spans="2:65" ht="39" customHeight="1">
      <c r="B13" s="773"/>
      <c r="C13" s="115" t="s">
        <v>58</v>
      </c>
      <c r="D13" s="115" t="e">
        <f>#REF!</f>
        <v>#REF!</v>
      </c>
      <c r="E13" s="116" t="e">
        <f>#REF!</f>
        <v>#REF!</v>
      </c>
      <c r="F13" s="117"/>
      <c r="G13" s="118" t="e">
        <f>SUM(E13:F13)</f>
        <v>#REF!</v>
      </c>
      <c r="H13" s="239"/>
      <c r="I13" s="119" t="e">
        <f>#REF!</f>
        <v>#REF!</v>
      </c>
      <c r="J13" s="116" t="e">
        <f>#REF!</f>
        <v>#REF!</v>
      </c>
      <c r="K13" s="116" t="e">
        <f>#REF!</f>
        <v>#REF!</v>
      </c>
      <c r="L13" s="116" t="e">
        <f>#REF!</f>
        <v>#REF!</v>
      </c>
      <c r="M13" s="116" t="e">
        <f>#REF!</f>
        <v>#REF!</v>
      </c>
      <c r="N13" s="115" t="e">
        <f>#REF!</f>
        <v>#REF!</v>
      </c>
      <c r="O13" s="115" t="e">
        <f>#REF!</f>
        <v>#REF!</v>
      </c>
      <c r="P13" s="115" t="e">
        <f>#REF!</f>
        <v>#REF!</v>
      </c>
      <c r="Q13" s="120" t="e">
        <f>#REF!</f>
        <v>#REF!</v>
      </c>
      <c r="R13" s="121" t="e">
        <f>#REF!</f>
        <v>#REF!</v>
      </c>
      <c r="S13" s="122" t="e">
        <f>#REF!</f>
        <v>#REF!</v>
      </c>
      <c r="T13" s="97" t="e">
        <f>I13-J13+K13+L13+M13+Q13+R13+S13</f>
        <v>#REF!</v>
      </c>
      <c r="U13" s="118" t="e">
        <f>G13-T13</f>
        <v>#REF!</v>
      </c>
      <c r="V13" s="123" t="e">
        <f t="shared" si="0"/>
        <v>#REF!</v>
      </c>
      <c r="W13" s="118" t="e">
        <f t="shared" si="1"/>
        <v>#REF!</v>
      </c>
      <c r="X13" s="124" t="e">
        <f t="shared" si="2"/>
        <v>#REF!</v>
      </c>
      <c r="Y13" s="125" t="e">
        <f t="shared" si="3"/>
        <v>#REF!</v>
      </c>
      <c r="Z13" s="119" t="e">
        <f t="shared" si="4"/>
        <v>#REF!</v>
      </c>
      <c r="AA13" s="126" t="e">
        <f t="shared" si="5"/>
        <v>#REF!</v>
      </c>
      <c r="AB13" s="126" t="e">
        <f t="shared" si="6"/>
        <v>#REF!</v>
      </c>
      <c r="AC13" s="115" t="e">
        <f t="shared" si="7"/>
        <v>#REF!</v>
      </c>
      <c r="AD13" s="164" t="e">
        <f t="shared" si="8"/>
        <v>#REF!</v>
      </c>
      <c r="AE13" s="119" t="e">
        <f>#REF!</f>
        <v>#REF!</v>
      </c>
      <c r="AF13" s="115" t="e">
        <f>#REF!</f>
        <v>#REF!</v>
      </c>
      <c r="AG13" s="164" t="e">
        <f>#REF!</f>
        <v>#REF!</v>
      </c>
      <c r="AH13" s="118" t="e">
        <f>#REF!</f>
        <v>#REF!</v>
      </c>
      <c r="AI13" s="118" t="e">
        <f>#REF!</f>
        <v>#REF!</v>
      </c>
      <c r="AJ13" s="127" t="e">
        <f t="shared" si="9"/>
        <v>#REF!</v>
      </c>
      <c r="AK13" s="128" t="e">
        <f t="shared" si="10"/>
        <v>#REF!</v>
      </c>
      <c r="AL13" s="128" t="e">
        <f t="shared" si="11"/>
        <v>#REF!</v>
      </c>
      <c r="AN13" s="115">
        <v>56781</v>
      </c>
      <c r="AO13" s="115">
        <v>69755</v>
      </c>
      <c r="AP13" s="116">
        <v>77349</v>
      </c>
      <c r="AQ13" s="116">
        <v>68716</v>
      </c>
      <c r="AR13" s="116">
        <f t="shared" si="18"/>
        <v>203885</v>
      </c>
      <c r="AS13" s="116">
        <f t="shared" si="15"/>
        <v>67961.666666666672</v>
      </c>
      <c r="AU13" s="115">
        <v>642</v>
      </c>
      <c r="AV13" s="116"/>
      <c r="AW13" s="116">
        <f t="shared" si="12"/>
        <v>642</v>
      </c>
      <c r="AX13" s="29"/>
      <c r="AY13" s="115">
        <v>29369</v>
      </c>
      <c r="AZ13" s="116">
        <v>8306</v>
      </c>
      <c r="BA13" s="116"/>
      <c r="BB13" s="116">
        <v>51296</v>
      </c>
      <c r="BC13" s="110">
        <f>AY13/BB13</f>
        <v>0.57253976918278227</v>
      </c>
      <c r="BD13" s="110"/>
      <c r="BE13" s="165" t="s">
        <v>59</v>
      </c>
      <c r="BF13" s="166">
        <v>66</v>
      </c>
      <c r="BG13" s="166"/>
      <c r="BH13" s="166" t="e">
        <f t="shared" si="13"/>
        <v>#REF!</v>
      </c>
      <c r="BI13" s="166" t="e">
        <f t="shared" si="14"/>
        <v>#REF!</v>
      </c>
      <c r="BJ13" s="166"/>
      <c r="BK13" s="115" t="e">
        <f>K13/$BF$8</f>
        <v>#REF!</v>
      </c>
      <c r="BL13" s="115" t="e">
        <f>U13/$BF$8</f>
        <v>#REF!</v>
      </c>
      <c r="BM13" s="115" t="e">
        <f>Y13/$BF$8</f>
        <v>#REF!</v>
      </c>
    </row>
    <row r="14" spans="2:65" ht="39" customHeight="1">
      <c r="B14" s="773"/>
      <c r="C14" s="115" t="s">
        <v>60</v>
      </c>
      <c r="D14" s="115" t="e">
        <f>#REF!</f>
        <v>#REF!</v>
      </c>
      <c r="E14" s="116" t="e">
        <f>#REF!</f>
        <v>#REF!</v>
      </c>
      <c r="F14" s="167"/>
      <c r="G14" s="118" t="e">
        <f>SUM(E14:F14)</f>
        <v>#REF!</v>
      </c>
      <c r="H14" s="239"/>
      <c r="I14" s="119" t="e">
        <f>#REF!</f>
        <v>#REF!</v>
      </c>
      <c r="J14" s="116" t="e">
        <f>#REF!</f>
        <v>#REF!</v>
      </c>
      <c r="K14" s="116" t="e">
        <f>#REF!</f>
        <v>#REF!</v>
      </c>
      <c r="L14" s="116" t="e">
        <f>#REF!</f>
        <v>#REF!</v>
      </c>
      <c r="M14" s="116" t="e">
        <f>#REF!</f>
        <v>#REF!</v>
      </c>
      <c r="N14" s="115" t="e">
        <f>#REF!</f>
        <v>#REF!</v>
      </c>
      <c r="O14" s="115" t="e">
        <f>#REF!</f>
        <v>#REF!</v>
      </c>
      <c r="P14" s="115" t="e">
        <f>#REF!</f>
        <v>#REF!</v>
      </c>
      <c r="Q14" s="120" t="e">
        <f>#REF!</f>
        <v>#REF!</v>
      </c>
      <c r="R14" s="121" t="e">
        <f>#REF!</f>
        <v>#REF!</v>
      </c>
      <c r="S14" s="122" t="e">
        <f>#REF!</f>
        <v>#REF!</v>
      </c>
      <c r="T14" s="97" t="e">
        <f>I14-J14+K14+L14+M14+Q14+R14+S14</f>
        <v>#REF!</v>
      </c>
      <c r="U14" s="118" t="e">
        <f>G14-T14</f>
        <v>#REF!</v>
      </c>
      <c r="V14" s="123" t="e">
        <f t="shared" si="0"/>
        <v>#REF!</v>
      </c>
      <c r="W14" s="118" t="e">
        <f t="shared" si="1"/>
        <v>#REF!</v>
      </c>
      <c r="X14" s="124" t="e">
        <f t="shared" si="2"/>
        <v>#REF!</v>
      </c>
      <c r="Y14" s="125" t="e">
        <f t="shared" si="3"/>
        <v>#REF!</v>
      </c>
      <c r="Z14" s="119" t="e">
        <f t="shared" si="4"/>
        <v>#REF!</v>
      </c>
      <c r="AA14" s="126" t="e">
        <f t="shared" si="5"/>
        <v>#REF!</v>
      </c>
      <c r="AB14" s="126" t="e">
        <f t="shared" si="6"/>
        <v>#REF!</v>
      </c>
      <c r="AC14" s="115" t="e">
        <f t="shared" si="7"/>
        <v>#REF!</v>
      </c>
      <c r="AD14" s="164" t="e">
        <f t="shared" si="8"/>
        <v>#REF!</v>
      </c>
      <c r="AE14" s="119" t="e">
        <f>#REF!</f>
        <v>#REF!</v>
      </c>
      <c r="AF14" s="115" t="e">
        <f>#REF!</f>
        <v>#REF!</v>
      </c>
      <c r="AG14" s="164" t="e">
        <f>#REF!</f>
        <v>#REF!</v>
      </c>
      <c r="AH14" s="118" t="e">
        <f>#REF!</f>
        <v>#REF!</v>
      </c>
      <c r="AI14" s="118" t="e">
        <f>#REF!</f>
        <v>#REF!</v>
      </c>
      <c r="AJ14" s="127" t="e">
        <f t="shared" si="9"/>
        <v>#REF!</v>
      </c>
      <c r="AK14" s="128" t="e">
        <f t="shared" si="10"/>
        <v>#REF!</v>
      </c>
      <c r="AL14" s="128" t="e">
        <f t="shared" si="11"/>
        <v>#REF!</v>
      </c>
      <c r="AN14" s="115">
        <v>30822</v>
      </c>
      <c r="AO14" s="115">
        <v>31484</v>
      </c>
      <c r="AP14" s="116">
        <v>31754</v>
      </c>
      <c r="AQ14" s="116">
        <v>26161</v>
      </c>
      <c r="AR14" s="116">
        <f t="shared" si="18"/>
        <v>94060</v>
      </c>
      <c r="AS14" s="116">
        <f t="shared" si="15"/>
        <v>31353.333333333332</v>
      </c>
      <c r="AU14" s="115">
        <v>608</v>
      </c>
      <c r="AV14" s="116"/>
      <c r="AW14" s="116">
        <f t="shared" si="12"/>
        <v>608</v>
      </c>
      <c r="AX14" s="29"/>
      <c r="AY14" s="115">
        <v>163186</v>
      </c>
      <c r="AZ14" s="116">
        <v>10550</v>
      </c>
      <c r="BA14" s="116"/>
      <c r="BB14" s="116">
        <v>211343</v>
      </c>
      <c r="BC14" s="110">
        <f>AY14/BB14</f>
        <v>0.77213818295377656</v>
      </c>
      <c r="BD14" s="110"/>
      <c r="BE14" s="129" t="s">
        <v>59</v>
      </c>
      <c r="BF14" s="115">
        <v>200</v>
      </c>
      <c r="BG14" s="115"/>
      <c r="BH14" s="114" t="e">
        <f t="shared" si="13"/>
        <v>#REF!</v>
      </c>
      <c r="BI14" s="114" t="e">
        <f t="shared" si="14"/>
        <v>#REF!</v>
      </c>
      <c r="BJ14" s="114"/>
      <c r="BK14" s="115" t="e">
        <f>K14/$BF$8</f>
        <v>#REF!</v>
      </c>
      <c r="BL14" s="115" t="e">
        <f>U14/$BF$8</f>
        <v>#REF!</v>
      </c>
      <c r="BM14" s="115" t="e">
        <f>Y14/$BF$8</f>
        <v>#REF!</v>
      </c>
    </row>
    <row r="15" spans="2:65" ht="39" customHeight="1">
      <c r="B15" s="773"/>
      <c r="C15" s="130" t="s">
        <v>84</v>
      </c>
      <c r="D15" s="130" t="e">
        <f>#REF!</f>
        <v>#REF!</v>
      </c>
      <c r="E15" s="131" t="e">
        <f>#REF!</f>
        <v>#REF!</v>
      </c>
      <c r="F15" s="29" t="e">
        <f>#REF!</f>
        <v>#REF!</v>
      </c>
      <c r="G15" s="132" t="e">
        <f>SUM(E15:F15)</f>
        <v>#REF!</v>
      </c>
      <c r="H15" s="240"/>
      <c r="I15" s="133" t="e">
        <f>#REF!</f>
        <v>#REF!</v>
      </c>
      <c r="J15" s="131" t="e">
        <f>#REF!</f>
        <v>#REF!</v>
      </c>
      <c r="K15" s="131" t="e">
        <f>#REF!</f>
        <v>#REF!</v>
      </c>
      <c r="L15" s="131" t="e">
        <f>#REF!</f>
        <v>#REF!</v>
      </c>
      <c r="M15" s="131" t="e">
        <f>#REF!</f>
        <v>#REF!</v>
      </c>
      <c r="N15" s="130" t="e">
        <f>#REF!</f>
        <v>#REF!</v>
      </c>
      <c r="O15" s="130" t="e">
        <f>#REF!</f>
        <v>#REF!</v>
      </c>
      <c r="P15" s="130" t="e">
        <f>#REF!</f>
        <v>#REF!</v>
      </c>
      <c r="Q15" s="134" t="e">
        <f>#REF!</f>
        <v>#REF!</v>
      </c>
      <c r="R15" s="135" t="e">
        <f>#REF!</f>
        <v>#REF!</v>
      </c>
      <c r="S15" s="136" t="e">
        <f>#REF!</f>
        <v>#REF!</v>
      </c>
      <c r="T15" s="97" t="e">
        <f>I15-J15+K15+L15+M15+Q15+R15+S15</f>
        <v>#REF!</v>
      </c>
      <c r="U15" s="132" t="e">
        <f>G15-T15</f>
        <v>#REF!</v>
      </c>
      <c r="V15" s="137" t="e">
        <f t="shared" si="0"/>
        <v>#REF!</v>
      </c>
      <c r="W15" s="132" t="e">
        <f t="shared" si="1"/>
        <v>#REF!</v>
      </c>
      <c r="X15" s="138" t="e">
        <f t="shared" si="2"/>
        <v>#REF!</v>
      </c>
      <c r="Y15" s="139" t="e">
        <f t="shared" si="3"/>
        <v>#REF!</v>
      </c>
      <c r="Z15" s="133" t="e">
        <f t="shared" si="4"/>
        <v>#REF!</v>
      </c>
      <c r="AA15" s="140" t="e">
        <f t="shared" si="5"/>
        <v>#REF!</v>
      </c>
      <c r="AB15" s="140" t="e">
        <f t="shared" si="6"/>
        <v>#REF!</v>
      </c>
      <c r="AC15" s="130" t="e">
        <f t="shared" si="7"/>
        <v>#REF!</v>
      </c>
      <c r="AD15" s="141" t="e">
        <f t="shared" si="8"/>
        <v>#REF!</v>
      </c>
      <c r="AE15" s="133" t="e">
        <f>#REF!</f>
        <v>#REF!</v>
      </c>
      <c r="AF15" s="130" t="e">
        <f>#REF!</f>
        <v>#REF!</v>
      </c>
      <c r="AG15" s="141" t="e">
        <f>#REF!</f>
        <v>#REF!</v>
      </c>
      <c r="AH15" s="132" t="e">
        <f>#REF!</f>
        <v>#REF!</v>
      </c>
      <c r="AI15" s="132" t="e">
        <f>#REF!</f>
        <v>#REF!</v>
      </c>
      <c r="AJ15" s="142" t="e">
        <f t="shared" si="9"/>
        <v>#REF!</v>
      </c>
      <c r="AK15" s="143" t="e">
        <f t="shared" si="10"/>
        <v>#REF!</v>
      </c>
      <c r="AL15" s="143" t="e">
        <f t="shared" si="11"/>
        <v>#REF!</v>
      </c>
      <c r="AN15" s="130">
        <v>55998</v>
      </c>
      <c r="AO15" s="130">
        <v>57061</v>
      </c>
      <c r="AP15" s="131">
        <v>57915</v>
      </c>
      <c r="AQ15" s="131">
        <v>51079</v>
      </c>
      <c r="AR15" s="131">
        <f t="shared" si="18"/>
        <v>170974</v>
      </c>
      <c r="AS15" s="131">
        <f t="shared" si="15"/>
        <v>56991.333333333336</v>
      </c>
      <c r="AU15" s="130">
        <v>1388</v>
      </c>
      <c r="AV15" s="131"/>
      <c r="AW15" s="131">
        <f t="shared" si="12"/>
        <v>1388</v>
      </c>
      <c r="AX15" s="29"/>
      <c r="AY15" s="130">
        <v>319301</v>
      </c>
      <c r="AZ15" s="131">
        <v>16557</v>
      </c>
      <c r="BA15" s="131"/>
      <c r="BB15" s="131">
        <v>361996</v>
      </c>
      <c r="BC15" s="110">
        <f>AY15/BB15</f>
        <v>0.88205670780892609</v>
      </c>
      <c r="BD15" s="110"/>
      <c r="BE15" s="144" t="s">
        <v>59</v>
      </c>
      <c r="BF15" s="130">
        <v>207</v>
      </c>
      <c r="BG15" s="130"/>
      <c r="BH15" s="145" t="e">
        <f t="shared" si="13"/>
        <v>#REF!</v>
      </c>
      <c r="BI15" s="145" t="e">
        <f t="shared" si="14"/>
        <v>#REF!</v>
      </c>
      <c r="BJ15" s="145"/>
      <c r="BK15" s="130" t="e">
        <f>K15/$BF$8</f>
        <v>#REF!</v>
      </c>
      <c r="BL15" s="130" t="e">
        <f>U15/$BF$8</f>
        <v>#REF!</v>
      </c>
      <c r="BM15" s="130" t="e">
        <f>Y15/$BF$8</f>
        <v>#REF!</v>
      </c>
    </row>
    <row r="16" spans="2:65" ht="39" customHeight="1" thickBot="1">
      <c r="B16" s="774"/>
      <c r="C16" s="146" t="s">
        <v>1</v>
      </c>
      <c r="D16" s="146" t="e">
        <f>SUM(D12:D15)</f>
        <v>#REF!</v>
      </c>
      <c r="E16" s="147" t="e">
        <f>SUM(E12:E15)</f>
        <v>#REF!</v>
      </c>
      <c r="F16" s="148" t="e">
        <f>SUM(F12:F15)</f>
        <v>#REF!</v>
      </c>
      <c r="G16" s="149" t="e">
        <f>SUM(G12:G15)</f>
        <v>#REF!</v>
      </c>
      <c r="H16" s="241" t="e">
        <f>(D16+F16)/1000</f>
        <v>#REF!</v>
      </c>
      <c r="I16" s="150" t="e">
        <f>SUM(I12:I15)</f>
        <v>#REF!</v>
      </c>
      <c r="J16" s="147" t="e">
        <f>SUM(J12:J15)</f>
        <v>#REF!</v>
      </c>
      <c r="K16" s="147" t="e">
        <f>SUM(K12:K15)</f>
        <v>#REF!</v>
      </c>
      <c r="L16" s="147" t="e">
        <f>SUM(L12:L15)</f>
        <v>#REF!</v>
      </c>
      <c r="M16" s="147" t="e">
        <f>SUM(M12:M15)</f>
        <v>#REF!</v>
      </c>
      <c r="N16" s="146" t="e">
        <f>SUM(I16:M16)/1000</f>
        <v>#REF!</v>
      </c>
      <c r="O16" s="146" t="e">
        <f t="shared" ref="O16:U16" si="19">SUM(O12:O15)</f>
        <v>#REF!</v>
      </c>
      <c r="P16" s="146" t="e">
        <f t="shared" si="19"/>
        <v>#REF!</v>
      </c>
      <c r="Q16" s="151" t="e">
        <f t="shared" si="19"/>
        <v>#REF!</v>
      </c>
      <c r="R16" s="152" t="e">
        <f t="shared" si="19"/>
        <v>#REF!</v>
      </c>
      <c r="S16" s="153" t="e">
        <f t="shared" si="19"/>
        <v>#REF!</v>
      </c>
      <c r="T16" s="149" t="e">
        <f t="shared" si="19"/>
        <v>#REF!</v>
      </c>
      <c r="U16" s="149" t="e">
        <f t="shared" si="19"/>
        <v>#REF!</v>
      </c>
      <c r="V16" s="154" t="e">
        <f t="shared" si="0"/>
        <v>#REF!</v>
      </c>
      <c r="W16" s="149" t="e">
        <f t="shared" si="1"/>
        <v>#REF!</v>
      </c>
      <c r="X16" s="155" t="e">
        <f t="shared" si="2"/>
        <v>#REF!</v>
      </c>
      <c r="Y16" s="156" t="e">
        <f t="shared" si="3"/>
        <v>#REF!</v>
      </c>
      <c r="Z16" s="150" t="e">
        <f t="shared" si="4"/>
        <v>#REF!</v>
      </c>
      <c r="AA16" s="157" t="e">
        <f t="shared" si="5"/>
        <v>#REF!</v>
      </c>
      <c r="AB16" s="157" t="e">
        <f t="shared" si="6"/>
        <v>#REF!</v>
      </c>
      <c r="AC16" s="146" t="e">
        <f t="shared" si="7"/>
        <v>#REF!</v>
      </c>
      <c r="AD16" s="158" t="e">
        <f t="shared" si="8"/>
        <v>#REF!</v>
      </c>
      <c r="AE16" s="150" t="e">
        <f>SUM(AE12:AE15)</f>
        <v>#REF!</v>
      </c>
      <c r="AF16" s="146" t="e">
        <f>SUM(AF12:AF15)</f>
        <v>#REF!</v>
      </c>
      <c r="AG16" s="158" t="e">
        <f>SUM(AG12:AG15)</f>
        <v>#REF!</v>
      </c>
      <c r="AH16" s="149" t="e">
        <f>SUM(AH12:AH15)</f>
        <v>#REF!</v>
      </c>
      <c r="AI16" s="149" t="e">
        <f>SUM(AI12:AI15)</f>
        <v>#REF!</v>
      </c>
      <c r="AJ16" s="159" t="e">
        <f t="shared" si="9"/>
        <v>#REF!</v>
      </c>
      <c r="AK16" s="160" t="e">
        <f t="shared" si="10"/>
        <v>#REF!</v>
      </c>
      <c r="AL16" s="160" t="e">
        <f t="shared" si="11"/>
        <v>#REF!</v>
      </c>
      <c r="AN16" s="146">
        <f t="shared" ref="AN16:AS16" si="20">SUM(AN12:AN15)</f>
        <v>217849</v>
      </c>
      <c r="AO16" s="146">
        <f t="shared" si="20"/>
        <v>237212</v>
      </c>
      <c r="AP16" s="147">
        <f t="shared" si="20"/>
        <v>243166</v>
      </c>
      <c r="AQ16" s="147">
        <f t="shared" si="20"/>
        <v>201446</v>
      </c>
      <c r="AR16" s="147">
        <f t="shared" si="20"/>
        <v>698227</v>
      </c>
      <c r="AS16" s="147">
        <f t="shared" si="20"/>
        <v>232742.33333333337</v>
      </c>
      <c r="AU16" s="146">
        <f>SUM(AU12:AU15)</f>
        <v>3454</v>
      </c>
      <c r="AV16" s="147">
        <f>SUM(AV12:AV15)</f>
        <v>0</v>
      </c>
      <c r="AW16" s="147">
        <f t="shared" si="12"/>
        <v>3454</v>
      </c>
      <c r="AX16" s="29"/>
      <c r="AY16" s="146"/>
      <c r="AZ16" s="147"/>
      <c r="BA16" s="147"/>
      <c r="BB16" s="147"/>
      <c r="BC16" s="110"/>
      <c r="BD16" s="110"/>
      <c r="BE16" s="161"/>
      <c r="BF16" s="146">
        <f>SUM(BF12:BF15)</f>
        <v>673</v>
      </c>
      <c r="BG16" s="146">
        <f>SUM(BG12:BG15)</f>
        <v>0</v>
      </c>
      <c r="BH16" s="162" t="e">
        <f t="shared" si="13"/>
        <v>#REF!</v>
      </c>
      <c r="BI16" s="162" t="e">
        <f t="shared" si="14"/>
        <v>#REF!</v>
      </c>
      <c r="BJ16" s="162"/>
      <c r="BK16" s="146" t="e">
        <f>SUM(BK12:BK15)</f>
        <v>#REF!</v>
      </c>
      <c r="BL16" s="146" t="e">
        <f>SUM(BL12:BL15)</f>
        <v>#REF!</v>
      </c>
      <c r="BM16" s="146" t="e">
        <f>SUM(BM12:BM15)</f>
        <v>#REF!</v>
      </c>
    </row>
    <row r="17" spans="2:65" ht="39" customHeight="1">
      <c r="B17" s="775" t="s">
        <v>61</v>
      </c>
      <c r="C17" s="130" t="s">
        <v>62</v>
      </c>
      <c r="D17" s="130" t="e">
        <f>#REF!</f>
        <v>#REF!</v>
      </c>
      <c r="E17" s="131" t="e">
        <f>#REF!</f>
        <v>#REF!</v>
      </c>
      <c r="F17" s="29" t="e">
        <f>#REF!</f>
        <v>#REF!</v>
      </c>
      <c r="G17" s="132" t="e">
        <f>SUM(E17:F17)</f>
        <v>#REF!</v>
      </c>
      <c r="H17" s="240"/>
      <c r="I17" s="133" t="e">
        <f>#REF!</f>
        <v>#REF!</v>
      </c>
      <c r="J17" s="131" t="e">
        <f>#REF!</f>
        <v>#REF!</v>
      </c>
      <c r="K17" s="131" t="e">
        <f>#REF!</f>
        <v>#REF!</v>
      </c>
      <c r="L17" s="131" t="e">
        <f>#REF!</f>
        <v>#REF!</v>
      </c>
      <c r="M17" s="131" t="e">
        <f>#REF!</f>
        <v>#REF!</v>
      </c>
      <c r="N17" s="130" t="e">
        <f>#REF!</f>
        <v>#REF!</v>
      </c>
      <c r="O17" s="130" t="e">
        <f>#REF!</f>
        <v>#REF!</v>
      </c>
      <c r="P17" t="e">
        <f>#REF!</f>
        <v>#REF!</v>
      </c>
      <c r="Q17" s="134" t="e">
        <f>#REF!</f>
        <v>#REF!</v>
      </c>
      <c r="R17" s="135" t="e">
        <f>#REF!</f>
        <v>#REF!</v>
      </c>
      <c r="S17" s="136" t="e">
        <f>#REF!</f>
        <v>#REF!</v>
      </c>
      <c r="T17" s="97" t="e">
        <f>I17-J17+K17+L17+M17+Q17+R17+S17</f>
        <v>#REF!</v>
      </c>
      <c r="U17" s="132" t="e">
        <f>G17-T17</f>
        <v>#REF!</v>
      </c>
      <c r="V17" s="137" t="e">
        <f t="shared" si="0"/>
        <v>#REF!</v>
      </c>
      <c r="W17" s="132" t="e">
        <f t="shared" si="1"/>
        <v>#REF!</v>
      </c>
      <c r="X17" s="138" t="e">
        <f t="shared" si="2"/>
        <v>#REF!</v>
      </c>
      <c r="Y17" s="139" t="e">
        <f t="shared" si="3"/>
        <v>#REF!</v>
      </c>
      <c r="Z17" s="133" t="e">
        <f t="shared" si="4"/>
        <v>#REF!</v>
      </c>
      <c r="AA17" s="140" t="e">
        <f t="shared" si="5"/>
        <v>#REF!</v>
      </c>
      <c r="AB17" s="140" t="e">
        <f t="shared" si="6"/>
        <v>#REF!</v>
      </c>
      <c r="AC17" s="130" t="e">
        <f t="shared" si="7"/>
        <v>#REF!</v>
      </c>
      <c r="AD17" s="141" t="e">
        <f t="shared" si="8"/>
        <v>#REF!</v>
      </c>
      <c r="AE17" s="133" t="e">
        <f>#REF!</f>
        <v>#REF!</v>
      </c>
      <c r="AF17" s="130" t="e">
        <f>#REF!</f>
        <v>#REF!</v>
      </c>
      <c r="AG17" s="141" t="e">
        <f>#REF!</f>
        <v>#REF!</v>
      </c>
      <c r="AH17" s="132" t="e">
        <f>#REF!</f>
        <v>#REF!</v>
      </c>
      <c r="AI17" s="132" t="e">
        <f>#REF!</f>
        <v>#REF!</v>
      </c>
      <c r="AJ17" s="142" t="e">
        <f t="shared" si="9"/>
        <v>#REF!</v>
      </c>
      <c r="AK17" s="143" t="e">
        <f t="shared" si="10"/>
        <v>#REF!</v>
      </c>
      <c r="AL17" s="143" t="e">
        <f t="shared" si="11"/>
        <v>#REF!</v>
      </c>
      <c r="AN17" s="130">
        <v>141525</v>
      </c>
      <c r="AO17" s="130">
        <v>150417</v>
      </c>
      <c r="AP17" s="131">
        <v>139259</v>
      </c>
      <c r="AQ17" s="131">
        <v>131690</v>
      </c>
      <c r="AR17" s="131">
        <f t="shared" si="18"/>
        <v>431201</v>
      </c>
      <c r="AS17" s="131">
        <f t="shared" si="15"/>
        <v>143733.66666666666</v>
      </c>
      <c r="AU17" s="130">
        <v>1328</v>
      </c>
      <c r="AV17" s="131"/>
      <c r="AW17" s="131">
        <f t="shared" si="12"/>
        <v>1328</v>
      </c>
      <c r="AX17" s="29"/>
      <c r="AY17" s="130">
        <v>173111</v>
      </c>
      <c r="AZ17" s="131">
        <v>0</v>
      </c>
      <c r="BA17" s="131"/>
      <c r="BB17" s="131">
        <v>205358</v>
      </c>
      <c r="BC17" s="110">
        <f>AY17/BB17</f>
        <v>0.84297178585689381</v>
      </c>
      <c r="BD17" s="110"/>
      <c r="BE17" s="144" t="s">
        <v>59</v>
      </c>
      <c r="BF17" s="130">
        <v>200</v>
      </c>
      <c r="BG17" s="130"/>
      <c r="BH17" s="168" t="e">
        <f t="shared" si="13"/>
        <v>#REF!</v>
      </c>
      <c r="BI17" s="168" t="e">
        <f t="shared" si="14"/>
        <v>#REF!</v>
      </c>
      <c r="BJ17" s="168"/>
      <c r="BK17" s="130" t="e">
        <f>K17/$BF$8</f>
        <v>#REF!</v>
      </c>
      <c r="BL17" s="130" t="e">
        <f>U17/$BF$8</f>
        <v>#REF!</v>
      </c>
      <c r="BM17" s="130" t="e">
        <f>Y17/$BF$8</f>
        <v>#REF!</v>
      </c>
    </row>
    <row r="18" spans="2:65" ht="39" customHeight="1">
      <c r="B18" s="773"/>
      <c r="C18" s="115" t="s">
        <v>63</v>
      </c>
      <c r="D18" s="115" t="e">
        <f>#REF!</f>
        <v>#REF!</v>
      </c>
      <c r="E18" s="116" t="e">
        <f>#REF!</f>
        <v>#REF!</v>
      </c>
      <c r="F18" s="117" t="e">
        <f>#REF!</f>
        <v>#REF!</v>
      </c>
      <c r="G18" s="118" t="e">
        <f>SUM(E18:F18)</f>
        <v>#REF!</v>
      </c>
      <c r="H18" s="239"/>
      <c r="I18" s="119" t="e">
        <f>#REF!</f>
        <v>#REF!</v>
      </c>
      <c r="J18" s="116" t="e">
        <f>#REF!</f>
        <v>#REF!</v>
      </c>
      <c r="K18" s="116" t="e">
        <f>#REF!</f>
        <v>#REF!</v>
      </c>
      <c r="L18" s="116" t="e">
        <f>#REF!</f>
        <v>#REF!</v>
      </c>
      <c r="M18" s="116" t="e">
        <f>#REF!</f>
        <v>#REF!</v>
      </c>
      <c r="N18" s="115" t="e">
        <f>#REF!</f>
        <v>#REF!</v>
      </c>
      <c r="O18" s="115" t="e">
        <f>#REF!</f>
        <v>#REF!</v>
      </c>
      <c r="P18" t="e">
        <f>#REF!</f>
        <v>#REF!</v>
      </c>
      <c r="Q18" s="120" t="e">
        <f>#REF!</f>
        <v>#REF!</v>
      </c>
      <c r="R18" s="121" t="e">
        <f>#REF!</f>
        <v>#REF!</v>
      </c>
      <c r="S18" s="122" t="e">
        <f>#REF!</f>
        <v>#REF!</v>
      </c>
      <c r="T18" s="97" t="e">
        <f>I18-J18+K18+L18+M18+Q18+R18+S18</f>
        <v>#REF!</v>
      </c>
      <c r="U18" s="118" t="e">
        <f>G18-T18</f>
        <v>#REF!</v>
      </c>
      <c r="V18" s="123" t="e">
        <f t="shared" si="0"/>
        <v>#REF!</v>
      </c>
      <c r="W18" s="118" t="e">
        <f t="shared" si="1"/>
        <v>#REF!</v>
      </c>
      <c r="X18" s="124" t="e">
        <f t="shared" si="2"/>
        <v>#REF!</v>
      </c>
      <c r="Y18" s="125" t="e">
        <f t="shared" si="3"/>
        <v>#REF!</v>
      </c>
      <c r="Z18" s="119" t="e">
        <f t="shared" si="4"/>
        <v>#REF!</v>
      </c>
      <c r="AA18" s="126" t="e">
        <f t="shared" si="5"/>
        <v>#REF!</v>
      </c>
      <c r="AB18" s="126" t="e">
        <f t="shared" si="6"/>
        <v>#REF!</v>
      </c>
      <c r="AC18" s="115" t="e">
        <f t="shared" si="7"/>
        <v>#REF!</v>
      </c>
      <c r="AD18" s="164" t="e">
        <f t="shared" si="8"/>
        <v>#REF!</v>
      </c>
      <c r="AE18" s="119" t="e">
        <f>#REF!</f>
        <v>#REF!</v>
      </c>
      <c r="AF18" s="115" t="e">
        <f>#REF!</f>
        <v>#REF!</v>
      </c>
      <c r="AG18" s="164" t="e">
        <f>#REF!</f>
        <v>#REF!</v>
      </c>
      <c r="AH18" s="118" t="e">
        <f>#REF!</f>
        <v>#REF!</v>
      </c>
      <c r="AI18" s="118" t="e">
        <f>#REF!</f>
        <v>#REF!</v>
      </c>
      <c r="AJ18" s="127" t="e">
        <f t="shared" si="9"/>
        <v>#REF!</v>
      </c>
      <c r="AK18" s="128" t="e">
        <f t="shared" si="10"/>
        <v>#REF!</v>
      </c>
      <c r="AL18" s="128" t="e">
        <f t="shared" si="11"/>
        <v>#REF!</v>
      </c>
      <c r="AN18" s="130">
        <v>33057</v>
      </c>
      <c r="AO18" s="115">
        <v>35896</v>
      </c>
      <c r="AP18" s="131">
        <v>40603</v>
      </c>
      <c r="AQ18" s="131">
        <v>44411</v>
      </c>
      <c r="AR18" s="131">
        <f t="shared" si="18"/>
        <v>109556</v>
      </c>
      <c r="AS18" s="131">
        <f t="shared" si="15"/>
        <v>36518.666666666664</v>
      </c>
      <c r="AU18" s="130">
        <v>962</v>
      </c>
      <c r="AV18" s="131"/>
      <c r="AW18" s="131">
        <f t="shared" si="12"/>
        <v>962</v>
      </c>
      <c r="AX18" s="29"/>
      <c r="AY18" s="130">
        <v>155367</v>
      </c>
      <c r="AZ18" s="131">
        <v>13490</v>
      </c>
      <c r="BA18" s="131"/>
      <c r="BB18" s="131">
        <v>177194</v>
      </c>
      <c r="BC18" s="110">
        <f>AY18/BB18</f>
        <v>0.87681862817025402</v>
      </c>
      <c r="BD18" s="110"/>
      <c r="BE18" s="144" t="s">
        <v>50</v>
      </c>
      <c r="BF18" s="130">
        <v>196</v>
      </c>
      <c r="BG18" s="130"/>
      <c r="BH18" s="114" t="e">
        <f t="shared" si="13"/>
        <v>#REF!</v>
      </c>
      <c r="BI18" s="114" t="e">
        <f t="shared" si="14"/>
        <v>#REF!</v>
      </c>
      <c r="BJ18" s="114"/>
      <c r="BK18" s="130" t="e">
        <f>K18/$BF$8</f>
        <v>#REF!</v>
      </c>
      <c r="BL18" s="130" t="e">
        <f>U18/$BF$8</f>
        <v>#REF!</v>
      </c>
      <c r="BM18" s="130" t="e">
        <f>Y18/$BF$8</f>
        <v>#REF!</v>
      </c>
    </row>
    <row r="19" spans="2:65" ht="39" customHeight="1">
      <c r="B19" s="773"/>
      <c r="C19" s="115" t="s">
        <v>64</v>
      </c>
      <c r="D19" s="115" t="e">
        <f>#REF!</f>
        <v>#REF!</v>
      </c>
      <c r="E19" s="116" t="e">
        <f>#REF!</f>
        <v>#REF!</v>
      </c>
      <c r="F19" s="117" t="e">
        <f>#REF!</f>
        <v>#REF!</v>
      </c>
      <c r="G19" s="118" t="e">
        <f>SUM(E19:F19)</f>
        <v>#REF!</v>
      </c>
      <c r="H19" s="239"/>
      <c r="I19" s="119" t="e">
        <f>#REF!</f>
        <v>#REF!</v>
      </c>
      <c r="J19" s="116" t="e">
        <f>#REF!</f>
        <v>#REF!</v>
      </c>
      <c r="K19" s="116" t="e">
        <f>#REF!</f>
        <v>#REF!</v>
      </c>
      <c r="L19" s="116" t="e">
        <f>#REF!</f>
        <v>#REF!</v>
      </c>
      <c r="M19" s="116" t="e">
        <f>#REF!</f>
        <v>#REF!</v>
      </c>
      <c r="N19" s="115" t="e">
        <f>#REF!</f>
        <v>#REF!</v>
      </c>
      <c r="O19" s="115" t="e">
        <f>#REF!</f>
        <v>#REF!</v>
      </c>
      <c r="P19" t="e">
        <f>#REF!</f>
        <v>#REF!</v>
      </c>
      <c r="Q19" s="120" t="e">
        <f>#REF!</f>
        <v>#REF!</v>
      </c>
      <c r="R19" s="121" t="e">
        <f>#REF!</f>
        <v>#REF!</v>
      </c>
      <c r="S19" s="122" t="e">
        <f>#REF!</f>
        <v>#REF!</v>
      </c>
      <c r="T19" s="97" t="e">
        <f>I19-J19+K19+L19+M19+Q19+R19+S19</f>
        <v>#REF!</v>
      </c>
      <c r="U19" s="118" t="e">
        <f>G19-T19</f>
        <v>#REF!</v>
      </c>
      <c r="V19" s="123" t="e">
        <f t="shared" si="0"/>
        <v>#REF!</v>
      </c>
      <c r="W19" s="118" t="e">
        <f t="shared" si="1"/>
        <v>#REF!</v>
      </c>
      <c r="X19" s="124" t="e">
        <f t="shared" si="2"/>
        <v>#REF!</v>
      </c>
      <c r="Y19" s="125" t="e">
        <f t="shared" si="3"/>
        <v>#REF!</v>
      </c>
      <c r="Z19" s="119" t="e">
        <f t="shared" si="4"/>
        <v>#REF!</v>
      </c>
      <c r="AA19" s="126" t="e">
        <f t="shared" si="5"/>
        <v>#REF!</v>
      </c>
      <c r="AB19" s="126" t="e">
        <f t="shared" si="6"/>
        <v>#REF!</v>
      </c>
      <c r="AC19" s="115" t="e">
        <f t="shared" si="7"/>
        <v>#REF!</v>
      </c>
      <c r="AD19" s="164" t="e">
        <f t="shared" si="8"/>
        <v>#REF!</v>
      </c>
      <c r="AE19" s="119" t="e">
        <f>#REF!</f>
        <v>#REF!</v>
      </c>
      <c r="AF19" s="115" t="e">
        <f>#REF!</f>
        <v>#REF!</v>
      </c>
      <c r="AG19" s="164" t="e">
        <f>#REF!</f>
        <v>#REF!</v>
      </c>
      <c r="AH19" s="118" t="e">
        <f>#REF!</f>
        <v>#REF!</v>
      </c>
      <c r="AI19" s="118" t="e">
        <f>#REF!</f>
        <v>#REF!</v>
      </c>
      <c r="AJ19" s="127" t="e">
        <f t="shared" si="9"/>
        <v>#REF!</v>
      </c>
      <c r="AK19" s="128" t="e">
        <f t="shared" si="10"/>
        <v>#REF!</v>
      </c>
      <c r="AL19" s="128" t="e">
        <f t="shared" si="11"/>
        <v>#REF!</v>
      </c>
      <c r="AN19" s="130">
        <v>47295</v>
      </c>
      <c r="AO19" s="115">
        <v>47813</v>
      </c>
      <c r="AP19" s="131">
        <v>39937</v>
      </c>
      <c r="AQ19" s="131">
        <v>38714</v>
      </c>
      <c r="AR19" s="131">
        <f t="shared" si="18"/>
        <v>135045</v>
      </c>
      <c r="AS19" s="131">
        <f t="shared" si="15"/>
        <v>45015</v>
      </c>
      <c r="AU19" s="130">
        <v>746</v>
      </c>
      <c r="AV19" s="131"/>
      <c r="AW19" s="131">
        <f t="shared" si="12"/>
        <v>746</v>
      </c>
      <c r="AX19" s="29"/>
      <c r="AY19" s="130">
        <v>133050</v>
      </c>
      <c r="AZ19" s="131">
        <v>10381</v>
      </c>
      <c r="BA19" s="131"/>
      <c r="BB19" s="131">
        <v>149214</v>
      </c>
      <c r="BC19" s="110">
        <f>AY19/BB19</f>
        <v>0.8916723631830793</v>
      </c>
      <c r="BD19" s="110"/>
      <c r="BE19" s="169" t="s">
        <v>50</v>
      </c>
      <c r="BF19" s="134">
        <v>203</v>
      </c>
      <c r="BG19" s="169"/>
      <c r="BH19" s="120" t="e">
        <f t="shared" si="13"/>
        <v>#REF!</v>
      </c>
      <c r="BI19" s="170" t="s">
        <v>85</v>
      </c>
      <c r="BJ19" s="120" t="s">
        <v>65</v>
      </c>
      <c r="BK19" s="130" t="e">
        <f>K19/$BF$8</f>
        <v>#REF!</v>
      </c>
      <c r="BL19" s="130" t="e">
        <f>U19/$BF$8</f>
        <v>#REF!</v>
      </c>
      <c r="BM19" s="130" t="e">
        <f>Y19/$BF$8</f>
        <v>#REF!</v>
      </c>
    </row>
    <row r="20" spans="2:65" ht="39" customHeight="1">
      <c r="B20" s="773"/>
      <c r="C20" s="171" t="s">
        <v>86</v>
      </c>
      <c r="D20" s="171" t="e">
        <f>#REF!</f>
        <v>#REF!</v>
      </c>
      <c r="E20" s="172" t="e">
        <f>#REF!</f>
        <v>#REF!</v>
      </c>
      <c r="F20" s="173" t="e">
        <f>#REF!</f>
        <v>#REF!</v>
      </c>
      <c r="G20" s="174" t="e">
        <f>SUM(E20:F20)</f>
        <v>#REF!</v>
      </c>
      <c r="H20" s="242"/>
      <c r="I20" s="175" t="e">
        <f>#REF!</f>
        <v>#REF!</v>
      </c>
      <c r="J20" s="172" t="e">
        <f>#REF!</f>
        <v>#REF!</v>
      </c>
      <c r="K20" s="172" t="e">
        <f>#REF!</f>
        <v>#REF!</v>
      </c>
      <c r="L20" s="172" t="e">
        <f>#REF!</f>
        <v>#REF!</v>
      </c>
      <c r="M20" s="172" t="e">
        <f>#REF!</f>
        <v>#REF!</v>
      </c>
      <c r="N20" s="171" t="e">
        <f>#REF!</f>
        <v>#REF!</v>
      </c>
      <c r="O20" s="171" t="e">
        <f>#REF!</f>
        <v>#REF!</v>
      </c>
      <c r="P20" t="e">
        <f>#REF!</f>
        <v>#REF!</v>
      </c>
      <c r="Q20" s="176" t="e">
        <f>#REF!</f>
        <v>#REF!</v>
      </c>
      <c r="R20" s="177" t="e">
        <f>#REF!</f>
        <v>#REF!</v>
      </c>
      <c r="S20" s="178" t="e">
        <f>#REF!</f>
        <v>#REF!</v>
      </c>
      <c r="T20" s="97" t="e">
        <f>I20-J20+K20+L20+M20+Q20+R20+S20</f>
        <v>#REF!</v>
      </c>
      <c r="U20" s="174" t="e">
        <f>G20-T20</f>
        <v>#REF!</v>
      </c>
      <c r="V20" s="179" t="e">
        <f t="shared" si="0"/>
        <v>#REF!</v>
      </c>
      <c r="W20" s="174" t="e">
        <f t="shared" si="1"/>
        <v>#REF!</v>
      </c>
      <c r="X20" s="180" t="e">
        <f t="shared" si="2"/>
        <v>#REF!</v>
      </c>
      <c r="Y20" s="181" t="e">
        <f t="shared" si="3"/>
        <v>#REF!</v>
      </c>
      <c r="Z20" s="175" t="e">
        <f t="shared" si="4"/>
        <v>#REF!</v>
      </c>
      <c r="AA20" s="182" t="e">
        <f t="shared" si="5"/>
        <v>#REF!</v>
      </c>
      <c r="AB20" s="182" t="e">
        <f t="shared" si="6"/>
        <v>#REF!</v>
      </c>
      <c r="AC20" s="171" t="e">
        <f t="shared" si="7"/>
        <v>#REF!</v>
      </c>
      <c r="AD20" s="183" t="e">
        <f t="shared" si="8"/>
        <v>#REF!</v>
      </c>
      <c r="AE20" s="175" t="e">
        <f>#REF!</f>
        <v>#REF!</v>
      </c>
      <c r="AF20" s="171" t="e">
        <f>#REF!</f>
        <v>#REF!</v>
      </c>
      <c r="AG20" s="183" t="e">
        <f>#REF!</f>
        <v>#REF!</v>
      </c>
      <c r="AH20" s="174" t="e">
        <f>#REF!</f>
        <v>#REF!</v>
      </c>
      <c r="AI20" s="174" t="e">
        <f>#REF!</f>
        <v>#REF!</v>
      </c>
      <c r="AJ20" s="184" t="e">
        <f t="shared" si="9"/>
        <v>#REF!</v>
      </c>
      <c r="AK20" s="185" t="e">
        <f t="shared" si="10"/>
        <v>#REF!</v>
      </c>
      <c r="AL20" s="185" t="e">
        <f t="shared" si="11"/>
        <v>#REF!</v>
      </c>
      <c r="AN20" s="130">
        <v>272317</v>
      </c>
      <c r="AO20" s="171">
        <v>248549</v>
      </c>
      <c r="AP20" s="131">
        <v>237777</v>
      </c>
      <c r="AQ20" s="131">
        <v>238534</v>
      </c>
      <c r="AR20" s="131">
        <f>SUM(AN20:AP20)</f>
        <v>758643</v>
      </c>
      <c r="AS20" s="131">
        <f t="shared" si="15"/>
        <v>252881</v>
      </c>
      <c r="AU20" s="130">
        <v>2023</v>
      </c>
      <c r="AV20" s="131"/>
      <c r="AW20" s="131">
        <f t="shared" si="12"/>
        <v>2023</v>
      </c>
      <c r="AX20" s="29"/>
      <c r="AY20" s="130">
        <v>294448</v>
      </c>
      <c r="AZ20" s="131">
        <v>13547</v>
      </c>
      <c r="BA20" s="131"/>
      <c r="BB20" s="131">
        <v>320354</v>
      </c>
      <c r="BC20" s="110">
        <f>AY20/BB20</f>
        <v>0.91913320888766803</v>
      </c>
      <c r="BD20" s="110"/>
      <c r="BE20" s="144" t="s">
        <v>50</v>
      </c>
      <c r="BF20" s="130">
        <v>200</v>
      </c>
      <c r="BG20" s="130"/>
      <c r="BH20" s="186" t="e">
        <f t="shared" si="13"/>
        <v>#REF!</v>
      </c>
      <c r="BI20" s="186" t="e">
        <f t="shared" ref="BI20:BI25" si="21">I20/$BG20</f>
        <v>#REF!</v>
      </c>
      <c r="BJ20" s="186"/>
      <c r="BK20" s="130" t="e">
        <f>K20/$BF$8</f>
        <v>#REF!</v>
      </c>
      <c r="BL20" s="130" t="e">
        <f>U20/$BF$8</f>
        <v>#REF!</v>
      </c>
      <c r="BM20" s="130" t="e">
        <f>Y20/$BF$8</f>
        <v>#REF!</v>
      </c>
    </row>
    <row r="21" spans="2:65" ht="39" customHeight="1" thickBot="1">
      <c r="B21" s="773"/>
      <c r="C21" s="146" t="s">
        <v>1</v>
      </c>
      <c r="D21" s="146" t="e">
        <f>SUM(D17:D20)</f>
        <v>#REF!</v>
      </c>
      <c r="E21" s="147" t="e">
        <f>SUM(E17:E20)</f>
        <v>#REF!</v>
      </c>
      <c r="F21" s="148" t="e">
        <f>SUM(F17:F20)</f>
        <v>#REF!</v>
      </c>
      <c r="G21" s="149" t="e">
        <f>SUM(G17:G20)</f>
        <v>#REF!</v>
      </c>
      <c r="H21" s="241" t="e">
        <f>(D21+F21)/1000</f>
        <v>#REF!</v>
      </c>
      <c r="I21" s="150" t="e">
        <f>SUM(I17:I20)</f>
        <v>#REF!</v>
      </c>
      <c r="J21" s="147" t="e">
        <f>SUM(J17:J20)</f>
        <v>#REF!</v>
      </c>
      <c r="K21" s="147" t="e">
        <f>SUM(K17:K20)</f>
        <v>#REF!</v>
      </c>
      <c r="L21" s="147" t="e">
        <f>SUM(L17:L20)</f>
        <v>#REF!</v>
      </c>
      <c r="M21" s="147" t="e">
        <f>SUM(M17:M20)</f>
        <v>#REF!</v>
      </c>
      <c r="N21" s="146" t="e">
        <f>SUM(I21:M21)/1000</f>
        <v>#REF!</v>
      </c>
      <c r="O21" s="146" t="e">
        <f t="shared" ref="O21:U21" si="22">SUM(O17:O20)</f>
        <v>#REF!</v>
      </c>
      <c r="P21" s="146" t="e">
        <f t="shared" si="22"/>
        <v>#REF!</v>
      </c>
      <c r="Q21" s="151" t="e">
        <f t="shared" si="22"/>
        <v>#REF!</v>
      </c>
      <c r="R21" s="152" t="e">
        <f t="shared" si="22"/>
        <v>#REF!</v>
      </c>
      <c r="S21" s="153" t="e">
        <f t="shared" si="22"/>
        <v>#REF!</v>
      </c>
      <c r="T21" s="149" t="e">
        <f t="shared" si="22"/>
        <v>#REF!</v>
      </c>
      <c r="U21" s="149" t="e">
        <f t="shared" si="22"/>
        <v>#REF!</v>
      </c>
      <c r="V21" s="154" t="e">
        <f t="shared" si="0"/>
        <v>#REF!</v>
      </c>
      <c r="W21" s="149" t="e">
        <f t="shared" si="1"/>
        <v>#REF!</v>
      </c>
      <c r="X21" s="155" t="e">
        <f t="shared" si="2"/>
        <v>#REF!</v>
      </c>
      <c r="Y21" s="156" t="e">
        <f t="shared" si="3"/>
        <v>#REF!</v>
      </c>
      <c r="Z21" s="150" t="e">
        <f t="shared" si="4"/>
        <v>#REF!</v>
      </c>
      <c r="AA21" s="157" t="e">
        <f t="shared" si="5"/>
        <v>#REF!</v>
      </c>
      <c r="AB21" s="157" t="e">
        <f t="shared" si="6"/>
        <v>#REF!</v>
      </c>
      <c r="AC21" s="146" t="e">
        <f t="shared" si="7"/>
        <v>#REF!</v>
      </c>
      <c r="AD21" s="158" t="e">
        <f t="shared" si="8"/>
        <v>#REF!</v>
      </c>
      <c r="AE21" s="150" t="e">
        <f>SUM(AE17:AE20)</f>
        <v>#REF!</v>
      </c>
      <c r="AF21" s="146" t="e">
        <f>SUM(AF17:AF20)</f>
        <v>#REF!</v>
      </c>
      <c r="AG21" s="158" t="e">
        <f>SUM(AG17:AG20)</f>
        <v>#REF!</v>
      </c>
      <c r="AH21" s="149" t="e">
        <f>SUM(AH17:AH20)</f>
        <v>#REF!</v>
      </c>
      <c r="AI21" s="149" t="e">
        <f>SUM(AI17:AI20)</f>
        <v>#REF!</v>
      </c>
      <c r="AJ21" s="159" t="e">
        <f t="shared" si="9"/>
        <v>#REF!</v>
      </c>
      <c r="AK21" s="160" t="e">
        <f t="shared" si="10"/>
        <v>#REF!</v>
      </c>
      <c r="AL21" s="160" t="e">
        <f t="shared" si="11"/>
        <v>#REF!</v>
      </c>
      <c r="AN21" s="146">
        <f t="shared" ref="AN21:AS21" si="23">SUM(AN17:AN20)</f>
        <v>494194</v>
      </c>
      <c r="AO21" s="146">
        <f t="shared" si="23"/>
        <v>482675</v>
      </c>
      <c r="AP21" s="147">
        <f t="shared" si="23"/>
        <v>457576</v>
      </c>
      <c r="AQ21" s="147">
        <f t="shared" si="23"/>
        <v>453349</v>
      </c>
      <c r="AR21" s="147">
        <f t="shared" si="23"/>
        <v>1434445</v>
      </c>
      <c r="AS21" s="147">
        <f t="shared" si="23"/>
        <v>478148.33333333331</v>
      </c>
      <c r="AU21" s="146">
        <f>SUM(AU17:AU20)</f>
        <v>5059</v>
      </c>
      <c r="AV21" s="147">
        <v>0</v>
      </c>
      <c r="AW21" s="147">
        <f t="shared" si="12"/>
        <v>5059</v>
      </c>
      <c r="AX21" s="29"/>
      <c r="AY21" s="146"/>
      <c r="AZ21" s="147"/>
      <c r="BA21" s="147"/>
      <c r="BB21" s="147"/>
      <c r="BC21" s="110"/>
      <c r="BD21" s="110"/>
      <c r="BE21" s="161"/>
      <c r="BF21" s="146">
        <f>SUM(BF17:BF20)</f>
        <v>799</v>
      </c>
      <c r="BG21" s="146">
        <f>SUM(BG17:BG20)</f>
        <v>0</v>
      </c>
      <c r="BH21" s="162" t="e">
        <f t="shared" si="13"/>
        <v>#REF!</v>
      </c>
      <c r="BI21" s="162" t="e">
        <f t="shared" si="21"/>
        <v>#REF!</v>
      </c>
      <c r="BJ21" s="162"/>
      <c r="BK21" s="146" t="e">
        <f>SUM(BK17:BK20)</f>
        <v>#REF!</v>
      </c>
      <c r="BL21" s="146" t="e">
        <f>SUM(BL17:BL20)</f>
        <v>#REF!</v>
      </c>
      <c r="BM21" s="146" t="e">
        <f>SUM(BM17:BM20)</f>
        <v>#REF!</v>
      </c>
    </row>
    <row r="22" spans="2:65" ht="39" customHeight="1">
      <c r="B22" s="775" t="s">
        <v>66</v>
      </c>
      <c r="C22" s="187" t="s">
        <v>67</v>
      </c>
      <c r="D22" s="188" t="e">
        <f>#REF!</f>
        <v>#REF!</v>
      </c>
      <c r="E22" s="189" t="e">
        <f>#REF!</f>
        <v>#REF!</v>
      </c>
      <c r="F22" s="190" t="e">
        <f>#REF!</f>
        <v>#REF!</v>
      </c>
      <c r="G22" s="191" t="e">
        <f>SUM(E22:F22)</f>
        <v>#REF!</v>
      </c>
      <c r="H22" s="243"/>
      <c r="I22" s="192" t="e">
        <f>#REF!</f>
        <v>#REF!</v>
      </c>
      <c r="J22" s="189" t="e">
        <f>#REF!</f>
        <v>#REF!</v>
      </c>
      <c r="K22" s="99" t="e">
        <f>#REF!</f>
        <v>#REF!</v>
      </c>
      <c r="L22" s="189" t="e">
        <f>#REF!</f>
        <v>#REF!</v>
      </c>
      <c r="M22" s="189" t="e">
        <f>#REF!</f>
        <v>#REF!</v>
      </c>
      <c r="N22" s="188" t="e">
        <f>#REF!</f>
        <v>#REF!</v>
      </c>
      <c r="O22" s="188" t="e">
        <f>#REF!</f>
        <v>#REF!</v>
      </c>
      <c r="P22" s="188" t="e">
        <f>#REF!</f>
        <v>#REF!</v>
      </c>
      <c r="Q22" s="193" t="e">
        <f>#REF!</f>
        <v>#REF!</v>
      </c>
      <c r="R22" s="194" t="e">
        <f>#REF!</f>
        <v>#REF!</v>
      </c>
      <c r="S22" s="195" t="e">
        <f>#REF!</f>
        <v>#REF!</v>
      </c>
      <c r="T22" s="97" t="e">
        <f>I22-J22+K22+L22+M22+Q22+R22+S22</f>
        <v>#REF!</v>
      </c>
      <c r="U22" s="191" t="e">
        <f>G22-T22</f>
        <v>#REF!</v>
      </c>
      <c r="V22" s="196" t="e">
        <f t="shared" si="0"/>
        <v>#REF!</v>
      </c>
      <c r="W22" s="191" t="e">
        <f t="shared" si="1"/>
        <v>#REF!</v>
      </c>
      <c r="X22" s="197" t="e">
        <f t="shared" si="2"/>
        <v>#REF!</v>
      </c>
      <c r="Y22" s="198" t="e">
        <f t="shared" si="3"/>
        <v>#REF!</v>
      </c>
      <c r="Z22" s="192" t="e">
        <f t="shared" si="4"/>
        <v>#REF!</v>
      </c>
      <c r="AA22" s="199" t="e">
        <f t="shared" si="5"/>
        <v>#REF!</v>
      </c>
      <c r="AB22" s="199" t="e">
        <f t="shared" si="6"/>
        <v>#REF!</v>
      </c>
      <c r="AC22" s="188" t="e">
        <f t="shared" si="7"/>
        <v>#REF!</v>
      </c>
      <c r="AD22" s="200" t="e">
        <f t="shared" si="8"/>
        <v>#REF!</v>
      </c>
      <c r="AE22" s="192" t="e">
        <f>#REF!</f>
        <v>#REF!</v>
      </c>
      <c r="AF22" s="188" t="e">
        <f>#REF!</f>
        <v>#REF!</v>
      </c>
      <c r="AG22" s="200" t="e">
        <f>#REF!</f>
        <v>#REF!</v>
      </c>
      <c r="AH22" s="191" t="e">
        <f>#REF!</f>
        <v>#REF!</v>
      </c>
      <c r="AI22" s="191" t="e">
        <f>#REF!</f>
        <v>#REF!</v>
      </c>
      <c r="AJ22" s="201" t="e">
        <f t="shared" si="9"/>
        <v>#REF!</v>
      </c>
      <c r="AK22" s="202" t="e">
        <f t="shared" si="10"/>
        <v>#REF!</v>
      </c>
      <c r="AL22" s="202" t="e">
        <f t="shared" si="11"/>
        <v>#REF!</v>
      </c>
      <c r="AN22" s="77">
        <v>123294</v>
      </c>
      <c r="AO22" s="188">
        <v>130471</v>
      </c>
      <c r="AP22" s="36">
        <v>131833</v>
      </c>
      <c r="AQ22" s="36">
        <v>127398</v>
      </c>
      <c r="AR22" s="36">
        <f t="shared" si="18"/>
        <v>385598</v>
      </c>
      <c r="AS22" s="36">
        <f>AR22/3</f>
        <v>128532.66666666667</v>
      </c>
      <c r="AU22" s="77">
        <v>895</v>
      </c>
      <c r="AV22" s="36"/>
      <c r="AW22" s="36">
        <f t="shared" si="12"/>
        <v>895</v>
      </c>
      <c r="AX22" s="29"/>
      <c r="AY22" s="77">
        <v>187410</v>
      </c>
      <c r="AZ22" s="36">
        <v>6835</v>
      </c>
      <c r="BA22" s="36"/>
      <c r="BB22" s="36">
        <v>209258</v>
      </c>
      <c r="BC22" s="110">
        <f>AY22/BB22</f>
        <v>0.8955930000286727</v>
      </c>
      <c r="BD22" s="110"/>
      <c r="BE22" s="92" t="s">
        <v>59</v>
      </c>
      <c r="BF22" s="77">
        <v>206</v>
      </c>
      <c r="BG22" s="130"/>
      <c r="BH22" s="113" t="e">
        <f t="shared" si="13"/>
        <v>#REF!</v>
      </c>
      <c r="BI22" s="113" t="e">
        <f t="shared" si="21"/>
        <v>#REF!</v>
      </c>
      <c r="BJ22" s="113"/>
      <c r="BK22" s="77" t="e">
        <f>K22/$BF$8</f>
        <v>#REF!</v>
      </c>
      <c r="BL22" s="77" t="e">
        <f>U22/$BF$8</f>
        <v>#REF!</v>
      </c>
      <c r="BM22" s="77" t="e">
        <f>Y22/$BF$8</f>
        <v>#REF!</v>
      </c>
    </row>
    <row r="23" spans="2:65" ht="39" customHeight="1">
      <c r="B23" s="773"/>
      <c r="C23" s="203" t="s">
        <v>68</v>
      </c>
      <c r="D23" s="115" t="e">
        <f>#REF!</f>
        <v>#REF!</v>
      </c>
      <c r="E23" s="116" t="e">
        <f>#REF!</f>
        <v>#REF!</v>
      </c>
      <c r="F23" s="167"/>
      <c r="G23" s="118" t="e">
        <f>SUM(E23:F23)</f>
        <v>#REF!</v>
      </c>
      <c r="H23" s="239"/>
      <c r="I23" s="119" t="e">
        <f>#REF!</f>
        <v>#REF!</v>
      </c>
      <c r="J23" s="116" t="e">
        <f>#REF!</f>
        <v>#REF!</v>
      </c>
      <c r="K23" s="99" t="e">
        <f>#REF!</f>
        <v>#REF!</v>
      </c>
      <c r="L23" s="116" t="e">
        <f>#REF!</f>
        <v>#REF!</v>
      </c>
      <c r="M23" s="116" t="e">
        <f>#REF!</f>
        <v>#REF!</v>
      </c>
      <c r="N23" s="115" t="e">
        <f>#REF!</f>
        <v>#REF!</v>
      </c>
      <c r="O23" s="115" t="e">
        <f>#REF!</f>
        <v>#REF!</v>
      </c>
      <c r="P23" s="115" t="e">
        <f>#REF!</f>
        <v>#REF!</v>
      </c>
      <c r="Q23" s="120" t="e">
        <f>#REF!</f>
        <v>#REF!</v>
      </c>
      <c r="R23" s="121" t="e">
        <f>#REF!</f>
        <v>#REF!</v>
      </c>
      <c r="S23" s="122" t="e">
        <f>#REF!</f>
        <v>#REF!</v>
      </c>
      <c r="T23" s="97" t="e">
        <f>I23-J23+K23+L23+M23+Q23+R23+S23</f>
        <v>#REF!</v>
      </c>
      <c r="U23" s="118" t="e">
        <f>G23-T23</f>
        <v>#REF!</v>
      </c>
      <c r="V23" s="123" t="e">
        <f t="shared" si="0"/>
        <v>#REF!</v>
      </c>
      <c r="W23" s="118" t="e">
        <f t="shared" si="1"/>
        <v>#REF!</v>
      </c>
      <c r="X23" s="124" t="e">
        <f t="shared" si="2"/>
        <v>#REF!</v>
      </c>
      <c r="Y23" s="125" t="e">
        <f t="shared" si="3"/>
        <v>#REF!</v>
      </c>
      <c r="Z23" s="119" t="e">
        <f t="shared" si="4"/>
        <v>#REF!</v>
      </c>
      <c r="AA23" s="126" t="e">
        <f t="shared" si="5"/>
        <v>#REF!</v>
      </c>
      <c r="AB23" s="126" t="e">
        <f t="shared" si="6"/>
        <v>#REF!</v>
      </c>
      <c r="AC23" s="115" t="e">
        <f t="shared" si="7"/>
        <v>#REF!</v>
      </c>
      <c r="AD23" s="164" t="e">
        <f t="shared" si="8"/>
        <v>#REF!</v>
      </c>
      <c r="AE23" s="119" t="e">
        <f>#REF!</f>
        <v>#REF!</v>
      </c>
      <c r="AF23" s="115" t="e">
        <f>#REF!</f>
        <v>#REF!</v>
      </c>
      <c r="AG23" s="164" t="e">
        <f>#REF!</f>
        <v>#REF!</v>
      </c>
      <c r="AH23" s="118" t="e">
        <f>#REF!</f>
        <v>#REF!</v>
      </c>
      <c r="AI23" s="118" t="e">
        <f>#REF!</f>
        <v>#REF!</v>
      </c>
      <c r="AJ23" s="127" t="e">
        <f t="shared" si="9"/>
        <v>#REF!</v>
      </c>
      <c r="AK23" s="128" t="e">
        <f t="shared" si="10"/>
        <v>#REF!</v>
      </c>
      <c r="AL23" s="128" t="e">
        <f t="shared" si="11"/>
        <v>#REF!</v>
      </c>
      <c r="AN23" s="130">
        <v>51685</v>
      </c>
      <c r="AO23" s="115">
        <v>47988</v>
      </c>
      <c r="AP23" s="131">
        <v>46814</v>
      </c>
      <c r="AQ23" s="131">
        <v>53998</v>
      </c>
      <c r="AR23" s="131">
        <f t="shared" si="18"/>
        <v>146487</v>
      </c>
      <c r="AS23" s="131">
        <f>AR23/3</f>
        <v>48829</v>
      </c>
      <c r="AU23" s="130">
        <v>900</v>
      </c>
      <c r="AV23" s="131"/>
      <c r="AW23" s="131">
        <f t="shared" si="12"/>
        <v>900</v>
      </c>
      <c r="AX23" s="29"/>
      <c r="AY23" s="130">
        <v>142010</v>
      </c>
      <c r="AZ23" s="131">
        <v>6955</v>
      </c>
      <c r="BA23" s="131"/>
      <c r="BB23" s="131">
        <v>155952</v>
      </c>
      <c r="BC23" s="110">
        <f>AY23/BB23</f>
        <v>0.91060069765055918</v>
      </c>
      <c r="BD23" s="110"/>
      <c r="BE23" s="144" t="s">
        <v>50</v>
      </c>
      <c r="BF23" s="130">
        <v>200</v>
      </c>
      <c r="BG23" s="130"/>
      <c r="BH23" s="114" t="e">
        <f t="shared" si="13"/>
        <v>#REF!</v>
      </c>
      <c r="BI23" s="114" t="e">
        <f t="shared" si="21"/>
        <v>#REF!</v>
      </c>
      <c r="BJ23" s="114" t="s">
        <v>51</v>
      </c>
      <c r="BK23" s="130" t="e">
        <f>K23/$BF$8</f>
        <v>#REF!</v>
      </c>
      <c r="BL23" s="130" t="e">
        <f>U23/$BF$8</f>
        <v>#REF!</v>
      </c>
      <c r="BM23" s="130" t="e">
        <f>Y23/$BF$8</f>
        <v>#REF!</v>
      </c>
    </row>
    <row r="24" spans="2:65" ht="39" customHeight="1">
      <c r="B24" s="773"/>
      <c r="C24" s="204" t="s">
        <v>87</v>
      </c>
      <c r="D24" s="171" t="e">
        <f>#REF!</f>
        <v>#REF!</v>
      </c>
      <c r="E24" s="172" t="e">
        <f>#REF!</f>
        <v>#REF!</v>
      </c>
      <c r="F24" s="173"/>
      <c r="G24" s="174" t="e">
        <f>SUM(E24:F24)</f>
        <v>#REF!</v>
      </c>
      <c r="H24" s="242"/>
      <c r="I24" s="175" t="e">
        <f>#REF!</f>
        <v>#REF!</v>
      </c>
      <c r="J24" s="172" t="e">
        <f>#REF!</f>
        <v>#REF!</v>
      </c>
      <c r="K24" s="99" t="e">
        <f>#REF!</f>
        <v>#REF!</v>
      </c>
      <c r="L24" s="172" t="e">
        <f>#REF!</f>
        <v>#REF!</v>
      </c>
      <c r="M24" s="172" t="e">
        <f>#REF!</f>
        <v>#REF!</v>
      </c>
      <c r="N24" s="171" t="e">
        <f>#REF!</f>
        <v>#REF!</v>
      </c>
      <c r="O24" s="171" t="e">
        <f>#REF!</f>
        <v>#REF!</v>
      </c>
      <c r="P24" s="171" t="e">
        <f>#REF!</f>
        <v>#REF!</v>
      </c>
      <c r="Q24" s="176" t="e">
        <f>#REF!</f>
        <v>#REF!</v>
      </c>
      <c r="R24" s="177" t="e">
        <f>#REF!</f>
        <v>#REF!</v>
      </c>
      <c r="S24" s="178" t="e">
        <f>#REF!</f>
        <v>#REF!</v>
      </c>
      <c r="T24" s="97" t="e">
        <f>I24-J24+K24+L24+M24+Q24+R24+S24</f>
        <v>#REF!</v>
      </c>
      <c r="U24" s="174" t="e">
        <f>G24-T24</f>
        <v>#REF!</v>
      </c>
      <c r="V24" s="179" t="e">
        <f t="shared" si="0"/>
        <v>#REF!</v>
      </c>
      <c r="W24" s="174" t="e">
        <f t="shared" si="1"/>
        <v>#REF!</v>
      </c>
      <c r="X24" s="180" t="e">
        <f t="shared" si="2"/>
        <v>#REF!</v>
      </c>
      <c r="Y24" s="181" t="e">
        <f t="shared" si="3"/>
        <v>#REF!</v>
      </c>
      <c r="Z24" s="175" t="e">
        <f t="shared" si="4"/>
        <v>#REF!</v>
      </c>
      <c r="AA24" s="182" t="e">
        <f t="shared" si="5"/>
        <v>#REF!</v>
      </c>
      <c r="AB24" s="182" t="e">
        <f t="shared" si="6"/>
        <v>#REF!</v>
      </c>
      <c r="AC24" s="171" t="e">
        <f t="shared" si="7"/>
        <v>#REF!</v>
      </c>
      <c r="AD24" s="183" t="e">
        <f t="shared" si="8"/>
        <v>#REF!</v>
      </c>
      <c r="AE24" s="175" t="e">
        <f>#REF!</f>
        <v>#REF!</v>
      </c>
      <c r="AF24" s="171" t="e">
        <f>#REF!</f>
        <v>#REF!</v>
      </c>
      <c r="AG24" s="183" t="e">
        <f>#REF!</f>
        <v>#REF!</v>
      </c>
      <c r="AH24" s="174" t="e">
        <f>#REF!</f>
        <v>#REF!</v>
      </c>
      <c r="AI24" s="174" t="e">
        <f>#REF!</f>
        <v>#REF!</v>
      </c>
      <c r="AJ24" s="184" t="e">
        <f t="shared" si="9"/>
        <v>#REF!</v>
      </c>
      <c r="AK24" s="185" t="e">
        <f t="shared" si="10"/>
        <v>#REF!</v>
      </c>
      <c r="AL24" s="185" t="e">
        <f t="shared" si="11"/>
        <v>#REF!</v>
      </c>
      <c r="AN24" s="130">
        <v>48822</v>
      </c>
      <c r="AO24" s="171">
        <v>55322</v>
      </c>
      <c r="AP24" s="131">
        <v>62576</v>
      </c>
      <c r="AQ24" s="131">
        <v>68006</v>
      </c>
      <c r="AR24" s="131">
        <f t="shared" si="18"/>
        <v>166720</v>
      </c>
      <c r="AS24" s="131">
        <f>AR24/3</f>
        <v>55573.333333333336</v>
      </c>
      <c r="AU24" s="130">
        <v>913</v>
      </c>
      <c r="AV24" s="131"/>
      <c r="AW24" s="131">
        <f t="shared" si="12"/>
        <v>913</v>
      </c>
      <c r="AX24" s="29"/>
      <c r="AY24" s="130">
        <v>150485</v>
      </c>
      <c r="AZ24" s="131">
        <v>10317</v>
      </c>
      <c r="BA24" s="131"/>
      <c r="BB24" s="131">
        <v>169286</v>
      </c>
      <c r="BC24" s="110">
        <f>AY24/BB24</f>
        <v>0.88893942795033254</v>
      </c>
      <c r="BD24" s="110"/>
      <c r="BE24" s="205" t="s">
        <v>50</v>
      </c>
      <c r="BF24" s="145">
        <v>200</v>
      </c>
      <c r="BG24" s="206"/>
      <c r="BH24" s="207" t="e">
        <f t="shared" si="13"/>
        <v>#REF!</v>
      </c>
      <c r="BI24" s="207" t="e">
        <f t="shared" si="21"/>
        <v>#REF!</v>
      </c>
      <c r="BJ24" s="207"/>
      <c r="BK24" s="130" t="e">
        <f>K24/$BF$8</f>
        <v>#REF!</v>
      </c>
      <c r="BL24" s="130" t="e">
        <f>U24/$BF$8</f>
        <v>#REF!</v>
      </c>
      <c r="BM24" s="130" t="e">
        <f>Y24/$BF$8</f>
        <v>#REF!</v>
      </c>
    </row>
    <row r="25" spans="2:65" ht="39" customHeight="1" thickBot="1">
      <c r="B25" s="774"/>
      <c r="C25" s="208" t="s">
        <v>1</v>
      </c>
      <c r="D25" s="146" t="e">
        <f>SUM(D22:D24)</f>
        <v>#REF!</v>
      </c>
      <c r="E25" s="147" t="e">
        <f>SUM(E22:E24)</f>
        <v>#REF!</v>
      </c>
      <c r="F25" s="148" t="e">
        <f>SUM(F22:F24)</f>
        <v>#REF!</v>
      </c>
      <c r="G25" s="149" t="e">
        <f>SUM(G22:G24)</f>
        <v>#REF!</v>
      </c>
      <c r="H25" s="241" t="e">
        <f>(D25+F25)/1000</f>
        <v>#REF!</v>
      </c>
      <c r="I25" s="150" t="e">
        <f>SUM(I22:I24)</f>
        <v>#REF!</v>
      </c>
      <c r="J25" s="147" t="e">
        <f>SUM(J22:J24)</f>
        <v>#REF!</v>
      </c>
      <c r="K25" s="147" t="e">
        <f>SUM(K22:K24)</f>
        <v>#REF!</v>
      </c>
      <c r="L25" s="147" t="e">
        <f>SUM(L22:L24)</f>
        <v>#REF!</v>
      </c>
      <c r="M25" s="147" t="e">
        <f>SUM(M22:M24)</f>
        <v>#REF!</v>
      </c>
      <c r="N25" s="146" t="e">
        <f>SUM(I25:M25)/1000</f>
        <v>#REF!</v>
      </c>
      <c r="O25" s="146" t="e">
        <f t="shared" ref="O25:U25" si="24">SUM(O22:O24)</f>
        <v>#REF!</v>
      </c>
      <c r="P25" s="146" t="e">
        <f t="shared" si="24"/>
        <v>#REF!</v>
      </c>
      <c r="Q25" s="151" t="e">
        <f t="shared" si="24"/>
        <v>#REF!</v>
      </c>
      <c r="R25" s="152" t="e">
        <f t="shared" si="24"/>
        <v>#REF!</v>
      </c>
      <c r="S25" s="153" t="e">
        <f t="shared" si="24"/>
        <v>#REF!</v>
      </c>
      <c r="T25" s="149" t="e">
        <f t="shared" si="24"/>
        <v>#REF!</v>
      </c>
      <c r="U25" s="149" t="e">
        <f t="shared" si="24"/>
        <v>#REF!</v>
      </c>
      <c r="V25" s="154" t="e">
        <f t="shared" si="0"/>
        <v>#REF!</v>
      </c>
      <c r="W25" s="149" t="e">
        <f t="shared" si="1"/>
        <v>#REF!</v>
      </c>
      <c r="X25" s="155" t="e">
        <f t="shared" si="2"/>
        <v>#REF!</v>
      </c>
      <c r="Y25" s="156" t="e">
        <f t="shared" si="3"/>
        <v>#REF!</v>
      </c>
      <c r="Z25" s="150" t="e">
        <f t="shared" si="4"/>
        <v>#REF!</v>
      </c>
      <c r="AA25" s="157" t="e">
        <f t="shared" si="5"/>
        <v>#REF!</v>
      </c>
      <c r="AB25" s="157" t="e">
        <f t="shared" si="6"/>
        <v>#REF!</v>
      </c>
      <c r="AC25" s="146" t="e">
        <f t="shared" si="7"/>
        <v>#REF!</v>
      </c>
      <c r="AD25" s="158" t="e">
        <f t="shared" si="8"/>
        <v>#REF!</v>
      </c>
      <c r="AE25" s="150" t="e">
        <f>SUM(AE22:AE24)</f>
        <v>#REF!</v>
      </c>
      <c r="AF25" s="146" t="e">
        <f>SUM(AF22:AF24)</f>
        <v>#REF!</v>
      </c>
      <c r="AG25" s="158" t="e">
        <f>SUM(AG22:AG24)</f>
        <v>#REF!</v>
      </c>
      <c r="AH25" s="149" t="e">
        <f>SUM(AH22:AH24)</f>
        <v>#REF!</v>
      </c>
      <c r="AI25" s="149" t="e">
        <f>SUM(AI22:AI24)</f>
        <v>#REF!</v>
      </c>
      <c r="AJ25" s="159" t="e">
        <f t="shared" si="9"/>
        <v>#REF!</v>
      </c>
      <c r="AK25" s="160" t="e">
        <f t="shared" si="10"/>
        <v>#REF!</v>
      </c>
      <c r="AL25" s="160" t="e">
        <f t="shared" si="11"/>
        <v>#REF!</v>
      </c>
      <c r="AN25" s="146">
        <f t="shared" ref="AN25:AS25" si="25">SUM(AN22:AN24)</f>
        <v>223801</v>
      </c>
      <c r="AO25" s="146">
        <f t="shared" si="25"/>
        <v>233781</v>
      </c>
      <c r="AP25" s="147">
        <f t="shared" si="25"/>
        <v>241223</v>
      </c>
      <c r="AQ25" s="147">
        <f t="shared" si="25"/>
        <v>249402</v>
      </c>
      <c r="AR25" s="147">
        <f t="shared" si="25"/>
        <v>698805</v>
      </c>
      <c r="AS25" s="147">
        <f t="shared" si="25"/>
        <v>232935.00000000003</v>
      </c>
      <c r="AU25" s="146">
        <f>SUM(AU22:AU24)</f>
        <v>2708</v>
      </c>
      <c r="AV25" s="146">
        <f>SUM(AV22:AV24)</f>
        <v>0</v>
      </c>
      <c r="AW25" s="147">
        <f t="shared" si="12"/>
        <v>2708</v>
      </c>
      <c r="AX25" s="29"/>
      <c r="AY25" s="146"/>
      <c r="AZ25" s="146"/>
      <c r="BA25" s="146"/>
      <c r="BB25" s="146"/>
      <c r="BC25" s="29"/>
      <c r="BD25" s="29"/>
      <c r="BE25" s="161"/>
      <c r="BF25" s="146">
        <f>SUM(BF22:BF24)</f>
        <v>606</v>
      </c>
      <c r="BG25" s="209">
        <f>SUM(BG22:BG24)</f>
        <v>0</v>
      </c>
      <c r="BH25" s="209" t="e">
        <f t="shared" si="13"/>
        <v>#REF!</v>
      </c>
      <c r="BI25" s="209" t="e">
        <f t="shared" si="21"/>
        <v>#REF!</v>
      </c>
      <c r="BJ25" s="209"/>
      <c r="BK25" s="146" t="e">
        <f>SUM(BK22:BK24)</f>
        <v>#REF!</v>
      </c>
      <c r="BL25" s="146" t="e">
        <f>SUM(BL22:BL24)</f>
        <v>#REF!</v>
      </c>
      <c r="BM25" s="146" t="e">
        <f>SUM(BM22:BM24)</f>
        <v>#REF!</v>
      </c>
    </row>
    <row r="26" spans="2:65" ht="39" customHeight="1" thickBot="1">
      <c r="B26" s="765" t="s">
        <v>162</v>
      </c>
      <c r="C26" s="766"/>
      <c r="D26" s="61" t="e">
        <f t="shared" ref="D26:M26" si="26">SUM(D11,D16,D21,D25)</f>
        <v>#REF!</v>
      </c>
      <c r="E26" s="28" t="e">
        <f t="shared" si="26"/>
        <v>#REF!</v>
      </c>
      <c r="F26" s="62" t="e">
        <f t="shared" si="26"/>
        <v>#REF!</v>
      </c>
      <c r="G26" s="63" t="e">
        <f t="shared" si="26"/>
        <v>#REF!</v>
      </c>
      <c r="H26" s="63" t="e">
        <f t="shared" si="26"/>
        <v>#REF!</v>
      </c>
      <c r="I26" s="64" t="e">
        <f t="shared" si="26"/>
        <v>#REF!</v>
      </c>
      <c r="J26" s="65" t="e">
        <f t="shared" si="26"/>
        <v>#REF!</v>
      </c>
      <c r="K26" s="65" t="e">
        <f t="shared" si="26"/>
        <v>#REF!</v>
      </c>
      <c r="L26" s="65" t="e">
        <f t="shared" si="26"/>
        <v>#REF!</v>
      </c>
      <c r="M26" s="65" t="e">
        <f t="shared" si="26"/>
        <v>#REF!</v>
      </c>
      <c r="N26" s="61" t="e">
        <f>SUM(I26:M26)/1000</f>
        <v>#REF!</v>
      </c>
      <c r="O26" s="61" t="e">
        <f t="shared" ref="O26:U26" si="27">SUM(O11,O16,O21,O25)</f>
        <v>#REF!</v>
      </c>
      <c r="P26" s="61" t="e">
        <f t="shared" si="27"/>
        <v>#REF!</v>
      </c>
      <c r="Q26" s="66" t="e">
        <f t="shared" si="27"/>
        <v>#REF!</v>
      </c>
      <c r="R26" s="67" t="e">
        <f t="shared" si="27"/>
        <v>#REF!</v>
      </c>
      <c r="S26" s="68" t="e">
        <f t="shared" si="27"/>
        <v>#REF!</v>
      </c>
      <c r="T26" s="63" t="e">
        <f t="shared" si="27"/>
        <v>#REF!</v>
      </c>
      <c r="U26" s="63" t="e">
        <f t="shared" si="27"/>
        <v>#REF!</v>
      </c>
      <c r="V26" s="69" t="e">
        <f>U26/G26</f>
        <v>#REF!</v>
      </c>
      <c r="W26" s="63" t="e">
        <f>MAX((U26*0.4),0)</f>
        <v>#REF!</v>
      </c>
      <c r="X26" s="70" t="e">
        <f>U26-W26</f>
        <v>#REF!</v>
      </c>
      <c r="Y26" s="71" t="e">
        <f>SUM(X26,Q26)</f>
        <v>#REF!</v>
      </c>
      <c r="Z26" s="64" t="e">
        <f>$Y26/5%</f>
        <v>#REF!</v>
      </c>
      <c r="AA26" s="72" t="e">
        <f>$Y26/6.66%</f>
        <v>#REF!</v>
      </c>
      <c r="AB26" s="72" t="e">
        <f>$Y26/10%</f>
        <v>#REF!</v>
      </c>
      <c r="AC26" s="61" t="e">
        <f>$Y26/15%</f>
        <v>#REF!</v>
      </c>
      <c r="AD26" s="73" t="e">
        <f>$Y26/20%</f>
        <v>#REF!</v>
      </c>
      <c r="AE26" s="64" t="e">
        <f>SUM(AE11,AE16,AE21,AE25)</f>
        <v>#REF!</v>
      </c>
      <c r="AF26" s="61" t="e">
        <f>SUM(AF11,AF16,AF21,AF25)</f>
        <v>#REF!</v>
      </c>
      <c r="AG26" s="73" t="e">
        <f>SUM(AG11,AG16,AG21,AG25)</f>
        <v>#REF!</v>
      </c>
      <c r="AH26" s="63" t="e">
        <f>#REF!</f>
        <v>#REF!</v>
      </c>
      <c r="AI26" s="63" t="e">
        <f>#REF!</f>
        <v>#REF!</v>
      </c>
      <c r="AJ26" s="74" t="e">
        <f>SUM(AE26:AI26)</f>
        <v>#REF!</v>
      </c>
      <c r="AK26" s="75" t="e">
        <f>IF((AA26-AJ26)&gt;0,"○","×")</f>
        <v>#REF!</v>
      </c>
      <c r="AL26" s="75" t="e">
        <f>IF((AB26-AJ26)&gt;0,"○","×")</f>
        <v>#REF!</v>
      </c>
      <c r="AN26" s="61">
        <f t="shared" ref="AN26:AQ27" si="28">SUM(AN11,AN16,AN21,AN25)</f>
        <v>1124216</v>
      </c>
      <c r="AO26" s="61">
        <f t="shared" si="28"/>
        <v>1150987</v>
      </c>
      <c r="AP26" s="28">
        <f t="shared" si="28"/>
        <v>1151280</v>
      </c>
      <c r="AQ26" s="28">
        <f t="shared" si="28"/>
        <v>1096030</v>
      </c>
      <c r="AR26" s="28">
        <f>SUM(AO26:AQ26)</f>
        <v>3398297</v>
      </c>
      <c r="AS26" s="28">
        <f>SUM(AS11,AS16,AS21,AS25)</f>
        <v>1142161</v>
      </c>
      <c r="AU26" s="61">
        <f t="shared" ref="AU26:AW27" si="29">SUM(AU11,AU16,AU21,AU25)</f>
        <v>13554</v>
      </c>
      <c r="AV26" s="61">
        <f t="shared" si="29"/>
        <v>0</v>
      </c>
      <c r="AW26" s="28">
        <f t="shared" si="29"/>
        <v>13554</v>
      </c>
      <c r="AX26" s="29"/>
      <c r="AY26" s="61">
        <f>SUM(AY11,AY16,AY21,AY25)</f>
        <v>0</v>
      </c>
      <c r="AZ26" s="61"/>
      <c r="BA26" s="61">
        <f>SUM(BA11,BA16,BA21,BA25)</f>
        <v>0</v>
      </c>
      <c r="BB26" s="61"/>
      <c r="BC26" s="29"/>
      <c r="BD26" s="29"/>
      <c r="BE26" s="6"/>
      <c r="BF26" s="61">
        <f t="shared" ref="BF26:BH27" si="30">SUM(BF11,BF16,BF21,BF25)</f>
        <v>2495</v>
      </c>
      <c r="BG26" s="61">
        <f t="shared" si="30"/>
        <v>0</v>
      </c>
      <c r="BH26" s="76" t="e">
        <f t="shared" si="30"/>
        <v>#REF!</v>
      </c>
      <c r="BI26" s="76"/>
      <c r="BJ26" s="76"/>
      <c r="BK26" s="61" t="e">
        <f t="shared" ref="BK26:BM27" si="31">SUM(BK11,BK16,BK21,BK25)</f>
        <v>#REF!</v>
      </c>
      <c r="BL26" s="61" t="e">
        <f t="shared" si="31"/>
        <v>#REF!</v>
      </c>
      <c r="BM26" s="61" t="e">
        <f t="shared" si="31"/>
        <v>#REF!</v>
      </c>
    </row>
    <row r="27" spans="2:65" ht="39" customHeight="1" thickBot="1">
      <c r="B27" s="765" t="s">
        <v>163</v>
      </c>
      <c r="C27" s="766"/>
      <c r="D27" s="61" t="e">
        <f>D8+D12+D13+D17+D20+D22</f>
        <v>#REF!</v>
      </c>
      <c r="E27" s="28" t="e">
        <f t="shared" ref="E27:AA27" si="32">E8+E12+E13+E17+E20+E22</f>
        <v>#REF!</v>
      </c>
      <c r="F27" s="62" t="e">
        <f t="shared" si="32"/>
        <v>#REF!</v>
      </c>
      <c r="G27" s="63" t="e">
        <f t="shared" si="32"/>
        <v>#REF!</v>
      </c>
      <c r="H27" s="63">
        <f t="shared" si="32"/>
        <v>0</v>
      </c>
      <c r="I27" s="64" t="e">
        <f t="shared" si="32"/>
        <v>#REF!</v>
      </c>
      <c r="J27" s="65" t="e">
        <f t="shared" si="32"/>
        <v>#REF!</v>
      </c>
      <c r="K27" s="65" t="e">
        <f t="shared" si="32"/>
        <v>#REF!</v>
      </c>
      <c r="L27" s="65" t="e">
        <f t="shared" si="32"/>
        <v>#REF!</v>
      </c>
      <c r="M27" s="65" t="e">
        <f t="shared" si="32"/>
        <v>#REF!</v>
      </c>
      <c r="N27" s="61" t="e">
        <f t="shared" si="32"/>
        <v>#REF!</v>
      </c>
      <c r="O27" s="61" t="e">
        <f t="shared" si="32"/>
        <v>#REF!</v>
      </c>
      <c r="P27" s="61" t="e">
        <f t="shared" si="32"/>
        <v>#REF!</v>
      </c>
      <c r="Q27" s="66" t="e">
        <f t="shared" si="32"/>
        <v>#REF!</v>
      </c>
      <c r="R27" s="67" t="e">
        <f t="shared" si="32"/>
        <v>#REF!</v>
      </c>
      <c r="S27" s="68" t="e">
        <f t="shared" si="32"/>
        <v>#REF!</v>
      </c>
      <c r="T27" s="63" t="e">
        <f t="shared" si="32"/>
        <v>#REF!</v>
      </c>
      <c r="U27" s="63" t="e">
        <f t="shared" si="32"/>
        <v>#REF!</v>
      </c>
      <c r="V27" s="69" t="e">
        <f t="shared" si="32"/>
        <v>#REF!</v>
      </c>
      <c r="W27" s="63" t="e">
        <f t="shared" si="32"/>
        <v>#REF!</v>
      </c>
      <c r="X27" s="70" t="e">
        <f t="shared" si="32"/>
        <v>#REF!</v>
      </c>
      <c r="Y27" s="71" t="e">
        <f t="shared" si="32"/>
        <v>#REF!</v>
      </c>
      <c r="Z27" s="64" t="e">
        <f t="shared" si="32"/>
        <v>#REF!</v>
      </c>
      <c r="AA27" s="72" t="e">
        <f t="shared" si="32"/>
        <v>#REF!</v>
      </c>
      <c r="AB27" s="72" t="e">
        <f>AB8+AB12+AB13+AB17+AB20+AB22</f>
        <v>#REF!</v>
      </c>
      <c r="AC27" s="61" t="e">
        <f>AC8+AC12+AC13+AC17+AC20+AC22</f>
        <v>#REF!</v>
      </c>
      <c r="AD27" s="73" t="e">
        <f>AD8+AD12+AD13+AD17+AD20+AD22</f>
        <v>#REF!</v>
      </c>
      <c r="AE27" s="64" t="e">
        <f t="shared" ref="AE27:AJ27" si="33">AE26</f>
        <v>#REF!</v>
      </c>
      <c r="AF27" s="61" t="e">
        <f t="shared" si="33"/>
        <v>#REF!</v>
      </c>
      <c r="AG27" s="73" t="e">
        <f t="shared" si="33"/>
        <v>#REF!</v>
      </c>
      <c r="AH27" s="63" t="e">
        <f t="shared" si="33"/>
        <v>#REF!</v>
      </c>
      <c r="AI27" s="63" t="e">
        <f t="shared" si="33"/>
        <v>#REF!</v>
      </c>
      <c r="AJ27" s="74" t="e">
        <f t="shared" si="33"/>
        <v>#REF!</v>
      </c>
      <c r="AK27" s="75" t="e">
        <f>IF((AA27-AJ27)&gt;0,"○","×")</f>
        <v>#REF!</v>
      </c>
      <c r="AL27" s="75" t="e">
        <f>IF((AB27-AJ27)&gt;0,"○","×")</f>
        <v>#REF!</v>
      </c>
      <c r="AN27" s="61">
        <f t="shared" si="28"/>
        <v>1463283</v>
      </c>
      <c r="AO27" s="61">
        <f t="shared" si="28"/>
        <v>1510787</v>
      </c>
      <c r="AP27" s="28">
        <f t="shared" si="28"/>
        <v>1498520</v>
      </c>
      <c r="AQ27" s="28">
        <f t="shared" si="28"/>
        <v>1410608</v>
      </c>
      <c r="AR27" s="28">
        <f>SUM(AO27:AQ27)</f>
        <v>4419915</v>
      </c>
      <c r="AS27" s="28">
        <f>SUM(AS12,AS17,AS22,AS26)</f>
        <v>1490863.3333333333</v>
      </c>
      <c r="AU27" s="61">
        <f t="shared" si="29"/>
        <v>16593</v>
      </c>
      <c r="AV27" s="61">
        <f t="shared" si="29"/>
        <v>0</v>
      </c>
      <c r="AW27" s="28">
        <f t="shared" si="29"/>
        <v>16593</v>
      </c>
      <c r="AX27" s="29"/>
      <c r="AY27" s="61">
        <f>SUM(AY12,AY17,AY22,AY26)</f>
        <v>491934</v>
      </c>
      <c r="AZ27" s="61"/>
      <c r="BA27" s="61">
        <f>SUM(BA12,BA17,BA22,BA26)</f>
        <v>0</v>
      </c>
      <c r="BB27" s="61"/>
      <c r="BC27" s="29"/>
      <c r="BD27" s="29"/>
      <c r="BE27" s="6"/>
      <c r="BF27" s="61">
        <f t="shared" si="30"/>
        <v>3101</v>
      </c>
      <c r="BG27" s="61">
        <f t="shared" si="30"/>
        <v>0</v>
      </c>
      <c r="BH27" s="76" t="e">
        <f t="shared" si="30"/>
        <v>#REF!</v>
      </c>
      <c r="BI27" s="76"/>
      <c r="BJ27" s="76"/>
      <c r="BK27" s="61" t="e">
        <f t="shared" si="31"/>
        <v>#REF!</v>
      </c>
      <c r="BL27" s="61" t="e">
        <f t="shared" si="31"/>
        <v>#REF!</v>
      </c>
      <c r="BM27" s="61" t="e">
        <f t="shared" si="31"/>
        <v>#REF!</v>
      </c>
    </row>
    <row r="28" spans="2:65" ht="27.75" customHeight="1">
      <c r="B28" s="210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T28" s="29"/>
      <c r="U28" s="29"/>
      <c r="V28" s="110"/>
      <c r="W28" s="29"/>
      <c r="X28" s="211"/>
      <c r="Y28" s="211"/>
      <c r="Z28" s="29"/>
      <c r="AA28" s="29"/>
      <c r="AB28" s="29"/>
      <c r="AC28" s="29"/>
      <c r="AD28" s="29"/>
      <c r="AE28" s="29"/>
      <c r="AF28" s="29"/>
      <c r="AG28" s="29"/>
      <c r="AH28" s="29"/>
      <c r="AI28" s="29"/>
      <c r="AJ28" s="29"/>
      <c r="AK28" s="29"/>
      <c r="AL28" s="29"/>
      <c r="AN28" s="29"/>
      <c r="AO28" s="29"/>
      <c r="AP28" s="29"/>
      <c r="AQ28" s="29"/>
      <c r="AR28" s="29"/>
      <c r="AS28" s="29"/>
      <c r="AU28" s="29"/>
      <c r="AV28" s="29"/>
      <c r="AW28" s="29"/>
      <c r="AX28" s="29"/>
      <c r="AY28" s="78"/>
      <c r="AZ28" s="78"/>
      <c r="BA28" s="78"/>
      <c r="BB28" s="29"/>
      <c r="BC28" s="29"/>
      <c r="BD28" s="29"/>
      <c r="BF28" s="29"/>
      <c r="BG28" s="29"/>
      <c r="BH28" s="29"/>
      <c r="BI28" s="29"/>
      <c r="BJ28" s="29"/>
      <c r="BK28" s="29"/>
      <c r="BL28" s="29"/>
      <c r="BM28" s="29"/>
    </row>
    <row r="29" spans="2:65" ht="27.75" customHeight="1">
      <c r="B29" s="212"/>
      <c r="C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T29" s="29"/>
      <c r="U29" s="29"/>
      <c r="V29" s="110"/>
      <c r="W29" s="29"/>
      <c r="X29" s="211"/>
      <c r="Y29" s="211"/>
      <c r="Z29" s="29"/>
      <c r="AA29" s="29"/>
      <c r="AB29" s="29"/>
      <c r="AC29" s="29"/>
      <c r="AD29" s="29"/>
      <c r="AE29" s="29"/>
      <c r="AF29" s="29"/>
      <c r="AG29" s="29"/>
      <c r="AH29" s="29"/>
      <c r="AI29" s="29"/>
      <c r="AJ29" s="29"/>
      <c r="AK29" s="29"/>
      <c r="AL29" s="29"/>
      <c r="AN29" s="29"/>
      <c r="AO29" s="29"/>
      <c r="AP29" s="29"/>
      <c r="AQ29" s="29"/>
      <c r="AR29" s="29"/>
      <c r="AS29" s="29"/>
      <c r="AU29" s="29"/>
      <c r="AV29" s="29"/>
      <c r="AW29" s="29"/>
      <c r="AX29" s="29"/>
      <c r="AY29" s="29"/>
      <c r="AZ29" s="29"/>
      <c r="BA29" s="29"/>
      <c r="BB29" s="29"/>
      <c r="BC29" s="29"/>
      <c r="BD29" s="29"/>
      <c r="BE29" s="2" t="s">
        <v>69</v>
      </c>
      <c r="BF29" s="29">
        <v>159334</v>
      </c>
      <c r="BG29" s="29"/>
      <c r="BH29" s="29">
        <v>160034</v>
      </c>
      <c r="BI29" s="29"/>
      <c r="BJ29" s="29"/>
      <c r="BK29" s="29">
        <v>160034</v>
      </c>
      <c r="BL29" s="29"/>
      <c r="BM29" s="29"/>
    </row>
    <row r="30" spans="2:65" ht="27.75" customHeight="1">
      <c r="B30" s="212"/>
      <c r="C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T30" s="29"/>
      <c r="U30" s="29"/>
      <c r="V30" s="110"/>
      <c r="W30" s="29"/>
      <c r="X30" s="211"/>
      <c r="Y30" s="211"/>
      <c r="Z30" s="29"/>
      <c r="AA30" s="29"/>
      <c r="AB30" s="29"/>
      <c r="AC30" s="29"/>
      <c r="AD30" s="29"/>
      <c r="AE30" s="29"/>
      <c r="AF30" s="29"/>
      <c r="AG30" s="29"/>
      <c r="AH30" s="29"/>
      <c r="AI30" s="29"/>
      <c r="AJ30" s="29"/>
      <c r="AK30" s="29"/>
      <c r="AL30" s="29"/>
      <c r="AN30" s="29"/>
      <c r="AO30" s="29"/>
      <c r="AP30" s="29"/>
      <c r="AQ30" s="29"/>
      <c r="AR30" s="29"/>
      <c r="AS30" s="29"/>
      <c r="AU30" s="29"/>
      <c r="AV30" s="29"/>
      <c r="AW30" s="29"/>
      <c r="AX30" s="29"/>
      <c r="AY30" s="29"/>
      <c r="AZ30" s="29"/>
      <c r="BA30" s="29"/>
      <c r="BB30" s="29"/>
      <c r="BC30" s="29"/>
      <c r="BD30" s="29"/>
      <c r="BE30" s="2" t="s">
        <v>78</v>
      </c>
      <c r="BF30" s="29">
        <f>BF33</f>
        <v>54265</v>
      </c>
      <c r="BG30" s="29"/>
      <c r="BH30" s="29"/>
      <c r="BI30" s="29"/>
      <c r="BJ30" s="29"/>
      <c r="BK30" s="29"/>
      <c r="BL30" s="29"/>
      <c r="BM30" s="29"/>
    </row>
    <row r="31" spans="2:65" ht="27.75" customHeight="1" thickBot="1">
      <c r="B31" s="212"/>
      <c r="C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T31" s="29"/>
      <c r="U31" s="29"/>
      <c r="V31" s="110"/>
      <c r="W31" s="29"/>
      <c r="X31" s="211"/>
      <c r="Y31" s="211"/>
      <c r="Z31" s="29"/>
      <c r="AA31" s="29"/>
      <c r="AB31" s="29"/>
      <c r="AC31" s="29"/>
      <c r="AD31" s="29"/>
      <c r="AE31" s="29"/>
      <c r="AF31" s="29"/>
      <c r="AG31" s="29"/>
      <c r="AH31" s="29"/>
      <c r="AI31" s="29"/>
      <c r="AJ31" s="29"/>
      <c r="AK31" s="29"/>
      <c r="AL31" s="29"/>
      <c r="AN31" s="29"/>
      <c r="AO31" s="29"/>
      <c r="AP31" s="29"/>
      <c r="AQ31" s="29"/>
      <c r="AR31" s="29"/>
      <c r="AS31" s="29"/>
      <c r="AU31" s="29"/>
      <c r="AV31" s="29"/>
      <c r="AW31" s="29"/>
      <c r="AX31" s="29"/>
      <c r="AY31" s="29"/>
      <c r="AZ31" s="29"/>
      <c r="BA31" s="29"/>
      <c r="BB31" s="29"/>
      <c r="BC31" s="29"/>
      <c r="BD31" s="29"/>
      <c r="BE31" s="2" t="s">
        <v>79</v>
      </c>
      <c r="BF31" s="1">
        <v>55242</v>
      </c>
      <c r="BG31" s="29"/>
      <c r="BH31" s="29"/>
      <c r="BI31" s="29"/>
      <c r="BJ31" s="29"/>
      <c r="BK31" s="29"/>
      <c r="BL31" s="29"/>
      <c r="BM31" s="29"/>
    </row>
    <row r="32" spans="2:65" ht="27.75" customHeight="1">
      <c r="B32" s="212"/>
      <c r="C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13" t="s">
        <v>70</v>
      </c>
      <c r="S32" s="214" t="s">
        <v>71</v>
      </c>
      <c r="T32" s="29"/>
      <c r="U32" s="29"/>
      <c r="V32" s="110"/>
      <c r="W32" s="29"/>
      <c r="X32" s="211"/>
      <c r="Y32" s="211"/>
      <c r="Z32" s="29"/>
      <c r="AA32" s="29"/>
      <c r="AB32" s="29"/>
      <c r="AC32" s="29"/>
      <c r="AD32" s="29"/>
      <c r="AE32" s="29"/>
      <c r="AF32" s="29"/>
      <c r="AG32" s="29"/>
      <c r="AH32" s="29"/>
      <c r="AI32" s="29"/>
      <c r="AJ32" s="29"/>
      <c r="AK32" s="29"/>
      <c r="AL32" s="29"/>
      <c r="AN32" s="29"/>
      <c r="AO32" s="29"/>
      <c r="AP32" s="29"/>
      <c r="AQ32" s="29"/>
      <c r="AR32" s="29"/>
      <c r="AS32" s="29"/>
      <c r="AU32" s="29"/>
      <c r="AV32" s="29"/>
      <c r="AW32" s="29"/>
      <c r="AX32" s="29"/>
      <c r="AY32" s="29"/>
      <c r="AZ32" s="29"/>
      <c r="BA32" s="29"/>
      <c r="BB32" s="29"/>
      <c r="BC32" s="29"/>
      <c r="BD32" s="29"/>
      <c r="BE32" s="2" t="s">
        <v>80</v>
      </c>
      <c r="BF32" s="1">
        <v>-977</v>
      </c>
      <c r="BG32" s="29"/>
      <c r="BH32" s="29"/>
      <c r="BI32" s="29"/>
      <c r="BJ32" s="29"/>
      <c r="BK32" s="29"/>
      <c r="BL32" s="29"/>
      <c r="BM32" s="29"/>
    </row>
    <row r="33" spans="1:65" ht="27.75" customHeight="1" thickBot="1">
      <c r="B33" s="212"/>
      <c r="C33" s="29"/>
      <c r="E33" s="29"/>
      <c r="F33" s="211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15" t="e">
        <f>R26+S26</f>
        <v>#REF!</v>
      </c>
      <c r="S33" s="216" t="e">
        <f>R33/G26</f>
        <v>#REF!</v>
      </c>
      <c r="T33" s="29"/>
      <c r="U33" s="29"/>
      <c r="V33" s="110"/>
      <c r="W33" s="29"/>
      <c r="X33" s="211"/>
      <c r="Y33" s="211"/>
      <c r="Z33" s="29"/>
      <c r="AA33" s="29"/>
      <c r="AB33" s="29"/>
      <c r="AC33" s="29"/>
      <c r="AD33" s="29"/>
      <c r="AE33" s="29"/>
      <c r="AF33" s="29"/>
      <c r="AG33" s="29"/>
      <c r="AH33" s="29"/>
      <c r="AI33" s="29"/>
      <c r="AJ33" s="29"/>
      <c r="AK33" s="29"/>
      <c r="AL33" s="29"/>
      <c r="AN33" s="29"/>
      <c r="AO33" s="29"/>
      <c r="AP33" s="29"/>
      <c r="AQ33" s="29"/>
      <c r="AR33" s="29"/>
      <c r="AS33" s="29"/>
      <c r="AU33" s="29"/>
      <c r="AV33" s="29"/>
      <c r="AW33" s="29"/>
      <c r="AX33" s="29"/>
      <c r="AY33" s="29"/>
      <c r="AZ33" s="29"/>
      <c r="BA33" s="29"/>
      <c r="BB33" s="29"/>
      <c r="BC33" s="29"/>
      <c r="BD33" s="29"/>
      <c r="BF33" s="1">
        <f>SUM(BF31:BF32)</f>
        <v>54265</v>
      </c>
      <c r="BG33" s="29"/>
      <c r="BH33" s="29"/>
      <c r="BI33" s="29"/>
      <c r="BJ33" s="29"/>
      <c r="BK33" s="29"/>
      <c r="BL33" s="29"/>
      <c r="BM33" s="29"/>
    </row>
    <row r="34" spans="1:65" ht="27.75" customHeight="1">
      <c r="B34" s="212"/>
      <c r="C34" s="29"/>
      <c r="E34" s="29"/>
      <c r="F34" s="211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T34" s="29"/>
      <c r="U34" s="29"/>
      <c r="V34" s="110"/>
      <c r="W34" s="29"/>
      <c r="X34" s="211"/>
      <c r="Y34" s="211"/>
      <c r="Z34" s="29"/>
      <c r="AA34" s="29"/>
      <c r="AB34" s="29"/>
      <c r="AC34" s="29"/>
      <c r="AD34" s="29"/>
      <c r="AE34" s="29"/>
      <c r="AF34" s="29"/>
      <c r="AG34" s="29"/>
      <c r="AH34" s="29"/>
      <c r="AI34" s="29"/>
      <c r="AJ34" s="29"/>
      <c r="AK34" s="29"/>
      <c r="AL34" s="29"/>
      <c r="AN34" s="29"/>
      <c r="AO34" s="29"/>
      <c r="AP34" s="29"/>
      <c r="AQ34" s="29"/>
      <c r="AR34" s="29"/>
      <c r="AS34" s="29"/>
      <c r="AU34" s="29"/>
      <c r="AV34" s="29"/>
      <c r="AW34" s="29"/>
      <c r="AX34" s="29"/>
      <c r="AY34" s="29"/>
      <c r="AZ34" s="29"/>
      <c r="BA34" s="29"/>
      <c r="BB34" s="29"/>
      <c r="BC34" s="29"/>
      <c r="BD34" s="29"/>
      <c r="BG34" s="29"/>
      <c r="BH34" s="29"/>
      <c r="BI34" s="29"/>
      <c r="BJ34" s="29"/>
      <c r="BK34" s="29"/>
      <c r="BL34" s="29"/>
      <c r="BM34" s="29"/>
    </row>
    <row r="35" spans="1:65" ht="27.75" customHeight="1">
      <c r="B35" s="212"/>
      <c r="C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T35" s="29"/>
      <c r="U35" s="29"/>
      <c r="V35" s="110"/>
      <c r="W35" s="29"/>
      <c r="X35" s="211"/>
      <c r="Y35" s="211"/>
      <c r="Z35" s="29"/>
      <c r="AA35" s="29"/>
      <c r="AB35" s="29"/>
      <c r="AC35" s="29"/>
      <c r="AD35" s="29"/>
      <c r="AE35" s="29"/>
      <c r="AF35" s="29"/>
      <c r="AG35" s="29"/>
      <c r="AH35" s="29"/>
      <c r="AI35" s="29"/>
      <c r="AJ35" s="29"/>
      <c r="AK35" s="29"/>
      <c r="AL35" s="29"/>
      <c r="AN35" s="29"/>
      <c r="AO35" s="29"/>
      <c r="AP35" s="29"/>
      <c r="AQ35" s="29"/>
      <c r="AR35" s="29"/>
      <c r="AS35" s="29"/>
      <c r="AU35" s="29"/>
      <c r="AV35" s="29"/>
      <c r="AW35" s="29"/>
      <c r="AX35" s="29"/>
      <c r="AY35" s="29"/>
      <c r="AZ35" s="29"/>
      <c r="BA35" s="29"/>
      <c r="BB35" s="29"/>
      <c r="BC35" s="29"/>
      <c r="BD35" s="29"/>
      <c r="BF35" s="29"/>
      <c r="BG35" s="29"/>
      <c r="BH35" s="29"/>
      <c r="BI35" s="29"/>
      <c r="BJ35" s="29"/>
      <c r="BK35" s="29"/>
      <c r="BL35" s="29"/>
      <c r="BM35" s="29"/>
    </row>
    <row r="36" spans="1:65" ht="27.75" customHeight="1">
      <c r="B36" s="212"/>
      <c r="C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T36" s="29"/>
      <c r="U36" s="29"/>
      <c r="V36" s="110"/>
      <c r="W36" s="29"/>
      <c r="X36" s="211"/>
      <c r="Y36" s="211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9"/>
      <c r="AL36" s="29"/>
      <c r="AN36" s="29"/>
      <c r="AO36" s="29"/>
      <c r="AP36" s="29"/>
      <c r="AQ36" s="29"/>
      <c r="AR36" s="29"/>
      <c r="AS36" s="29"/>
      <c r="AU36" s="29"/>
      <c r="AV36" s="29"/>
      <c r="AW36" s="29"/>
      <c r="AX36" s="29"/>
      <c r="AY36" s="29"/>
      <c r="AZ36" s="29"/>
      <c r="BA36" s="29"/>
      <c r="BB36" s="29"/>
      <c r="BC36" s="29"/>
      <c r="BD36" s="29"/>
      <c r="BF36" s="29"/>
      <c r="BG36" s="29"/>
      <c r="BH36" s="29"/>
      <c r="BI36" s="29"/>
      <c r="BJ36" s="29"/>
      <c r="BK36" s="29"/>
      <c r="BL36" s="29"/>
      <c r="BM36" s="29"/>
    </row>
    <row r="37" spans="1:65" ht="27.75" customHeight="1">
      <c r="B37" s="212"/>
      <c r="C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T37" s="29"/>
      <c r="U37" s="29"/>
      <c r="V37" s="110"/>
      <c r="W37" s="29"/>
      <c r="X37" s="211"/>
      <c r="Y37" s="211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  <c r="AK37" s="29"/>
      <c r="AL37" s="29"/>
      <c r="AN37" s="29"/>
      <c r="AO37" s="29"/>
      <c r="AP37" s="29"/>
      <c r="AQ37" s="29"/>
      <c r="AR37" s="29"/>
      <c r="AS37" s="29"/>
      <c r="AU37" s="29"/>
      <c r="AV37" s="29"/>
      <c r="AW37" s="29"/>
      <c r="AX37" s="29"/>
      <c r="AY37" s="29"/>
      <c r="AZ37" s="29"/>
      <c r="BA37" s="29"/>
      <c r="BB37" s="29"/>
      <c r="BC37" s="29"/>
      <c r="BD37" s="29"/>
      <c r="BF37" s="29"/>
      <c r="BG37" s="29"/>
      <c r="BH37" s="29"/>
      <c r="BI37" s="29"/>
      <c r="BJ37" s="29"/>
      <c r="BK37" s="29"/>
      <c r="BL37" s="29"/>
      <c r="BM37" s="29"/>
    </row>
    <row r="38" spans="1:65" ht="27.75" customHeight="1">
      <c r="B38" s="212"/>
      <c r="C38" s="29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  <c r="T38" s="29"/>
      <c r="U38" s="29"/>
      <c r="V38" s="110"/>
      <c r="W38" s="29"/>
      <c r="X38" s="211"/>
      <c r="Y38" s="211"/>
      <c r="Z38" s="29"/>
      <c r="AA38" s="29"/>
      <c r="AB38" s="29"/>
      <c r="AC38" s="29"/>
      <c r="AD38" s="29"/>
      <c r="AE38" s="29"/>
      <c r="AF38" s="29"/>
      <c r="AG38" s="29"/>
      <c r="AH38" s="29"/>
      <c r="AI38" s="29"/>
      <c r="AJ38" s="29"/>
      <c r="AK38" s="29"/>
      <c r="AL38" s="29"/>
      <c r="AN38" s="29"/>
      <c r="AO38" s="29"/>
      <c r="AP38" s="29"/>
      <c r="AQ38" s="29"/>
      <c r="AR38" s="29"/>
      <c r="AS38" s="29"/>
      <c r="AU38" s="29"/>
      <c r="AV38" s="29"/>
      <c r="AW38" s="29"/>
      <c r="AX38" s="29"/>
      <c r="AY38" s="29"/>
      <c r="AZ38" s="29"/>
      <c r="BA38" s="29"/>
      <c r="BB38" s="29"/>
      <c r="BC38" s="29"/>
      <c r="BD38" s="29"/>
      <c r="BF38" s="29"/>
      <c r="BG38" s="29"/>
      <c r="BH38" s="29"/>
      <c r="BI38" s="29"/>
      <c r="BJ38" s="29"/>
      <c r="BK38" s="29"/>
      <c r="BL38" s="29"/>
      <c r="BM38" s="29"/>
    </row>
    <row r="39" spans="1:65" ht="27.75" customHeight="1">
      <c r="B39" s="212"/>
      <c r="C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T39" s="29"/>
      <c r="U39" s="29"/>
      <c r="V39" s="110"/>
      <c r="W39" s="29"/>
      <c r="X39" s="211"/>
      <c r="Y39" s="211"/>
      <c r="Z39" s="29"/>
      <c r="AA39" s="29"/>
      <c r="AB39" s="29"/>
      <c r="AC39" s="29"/>
      <c r="AD39" s="29"/>
      <c r="AE39" s="29"/>
      <c r="AF39" s="29"/>
      <c r="AG39" s="29"/>
      <c r="AH39" s="29"/>
      <c r="AI39" s="29"/>
      <c r="AJ39" s="29"/>
      <c r="AK39" s="29"/>
      <c r="AL39" s="29"/>
      <c r="AN39" s="29"/>
      <c r="AO39" s="29"/>
      <c r="AP39" s="29"/>
      <c r="AQ39" s="29"/>
      <c r="AR39" s="29"/>
      <c r="AS39" s="29"/>
      <c r="AU39" s="29"/>
      <c r="AV39" s="29"/>
      <c r="AW39" s="29"/>
      <c r="AX39" s="29"/>
      <c r="AY39" s="29"/>
      <c r="AZ39" s="29"/>
      <c r="BA39" s="29"/>
      <c r="BB39" s="29"/>
      <c r="BC39" s="29"/>
      <c r="BD39" s="29"/>
      <c r="BF39" s="29"/>
      <c r="BG39" s="29"/>
      <c r="BH39" s="29"/>
      <c r="BI39" s="29"/>
      <c r="BJ39" s="29"/>
      <c r="BK39" s="29"/>
      <c r="BL39" s="29"/>
      <c r="BM39" s="29"/>
    </row>
    <row r="40" spans="1:65" ht="27.75" customHeight="1">
      <c r="A40" s="1" t="s">
        <v>88</v>
      </c>
      <c r="B40" s="212"/>
      <c r="C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T40" s="29"/>
      <c r="U40" s="29"/>
      <c r="V40" s="110"/>
      <c r="W40" s="29"/>
      <c r="X40" s="211"/>
      <c r="Y40" s="211"/>
      <c r="Z40" s="29"/>
      <c r="AA40" s="29"/>
      <c r="AB40" s="29"/>
      <c r="AC40" s="29"/>
      <c r="AD40" s="29"/>
      <c r="AE40" s="29"/>
      <c r="AF40" s="29"/>
      <c r="AG40" s="29"/>
      <c r="AH40" s="29"/>
      <c r="AI40" s="29"/>
      <c r="AJ40" s="29"/>
      <c r="AK40" s="29"/>
      <c r="AL40" s="29"/>
      <c r="AN40" s="29"/>
      <c r="AO40" s="29"/>
      <c r="AP40" s="29"/>
      <c r="AQ40" s="29"/>
      <c r="AR40" s="29"/>
      <c r="AS40" s="29"/>
      <c r="AU40" s="29"/>
      <c r="AV40" s="29"/>
      <c r="AW40" s="29"/>
      <c r="AX40" s="29"/>
      <c r="AY40" s="29"/>
      <c r="AZ40" s="29"/>
      <c r="BA40" s="29"/>
      <c r="BB40" s="29"/>
      <c r="BC40" s="29"/>
      <c r="BD40" s="29"/>
      <c r="BF40" s="29"/>
      <c r="BG40" s="29"/>
      <c r="BH40" s="29"/>
      <c r="BI40" s="29"/>
      <c r="BJ40" s="29"/>
      <c r="BK40" s="29"/>
      <c r="BL40" s="29"/>
      <c r="BM40" s="29"/>
    </row>
    <row r="41" spans="1:65" ht="27.75" customHeight="1">
      <c r="B41" s="212"/>
      <c r="C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T41" s="29"/>
      <c r="U41" s="29"/>
      <c r="V41" s="110"/>
      <c r="W41" s="29"/>
      <c r="X41" s="211"/>
      <c r="Y41" s="211"/>
      <c r="Z41" s="29"/>
      <c r="AA41" s="29"/>
      <c r="AB41" s="29"/>
      <c r="AC41" s="29"/>
      <c r="AD41" s="29"/>
      <c r="AE41" s="29"/>
      <c r="AF41" s="29"/>
      <c r="AG41" s="29"/>
      <c r="AH41" s="29"/>
      <c r="AI41" s="29"/>
      <c r="AJ41" s="29"/>
      <c r="AK41" s="29"/>
      <c r="AL41" s="29"/>
      <c r="AN41" s="29"/>
      <c r="AO41" s="29"/>
      <c r="AP41" s="29"/>
      <c r="AQ41" s="29"/>
      <c r="AR41" s="29"/>
      <c r="AS41" s="29"/>
      <c r="AU41" s="29"/>
      <c r="AV41" s="29"/>
      <c r="AW41" s="29"/>
      <c r="AX41" s="29"/>
      <c r="AY41" s="29"/>
      <c r="AZ41" s="29"/>
      <c r="BA41" s="29"/>
      <c r="BB41" s="29"/>
      <c r="BC41" s="29"/>
      <c r="BD41" s="29"/>
      <c r="BF41" s="29"/>
      <c r="BG41" s="29"/>
      <c r="BH41" s="29"/>
      <c r="BI41" s="29"/>
      <c r="BJ41" s="29"/>
      <c r="BK41" s="29"/>
      <c r="BL41" s="29"/>
      <c r="BM41" s="29"/>
    </row>
    <row r="42" spans="1:65" ht="27.75" customHeight="1">
      <c r="B42" s="212"/>
      <c r="C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T42" s="29"/>
      <c r="U42" s="29"/>
      <c r="V42" s="110"/>
      <c r="W42" s="29"/>
      <c r="X42" s="211"/>
      <c r="Y42" s="211"/>
      <c r="Z42" s="29"/>
      <c r="AA42" s="29"/>
      <c r="AB42" s="29"/>
      <c r="AC42" s="29"/>
      <c r="AD42" s="29"/>
      <c r="AE42" s="29"/>
      <c r="AF42" s="29"/>
      <c r="AG42" s="29"/>
      <c r="AH42" s="29"/>
      <c r="AI42" s="29"/>
      <c r="AJ42" s="29"/>
      <c r="AK42" s="29"/>
      <c r="AL42" s="29"/>
      <c r="AN42" s="29"/>
      <c r="AO42" s="29"/>
      <c r="AP42" s="29"/>
      <c r="AQ42" s="29"/>
      <c r="AR42" s="29"/>
      <c r="AS42" s="29"/>
      <c r="AU42" s="29"/>
      <c r="AV42" s="29"/>
      <c r="AW42" s="29"/>
      <c r="AX42" s="29"/>
      <c r="AY42" s="29"/>
      <c r="AZ42" s="29"/>
      <c r="BA42" s="29"/>
      <c r="BB42" s="29"/>
      <c r="BC42" s="29"/>
      <c r="BD42" s="29"/>
      <c r="BF42" s="29"/>
      <c r="BG42" s="29"/>
      <c r="BH42" s="29"/>
      <c r="BI42" s="29"/>
      <c r="BJ42" s="29"/>
      <c r="BK42" s="29"/>
      <c r="BL42" s="29"/>
      <c r="BM42" s="29"/>
    </row>
    <row r="43" spans="1:65" ht="27.75" customHeight="1">
      <c r="B43" s="212"/>
      <c r="C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T43" s="29"/>
      <c r="U43" s="29"/>
      <c r="V43" s="110"/>
      <c r="W43" s="29"/>
      <c r="X43" s="211"/>
      <c r="Y43" s="211"/>
      <c r="Z43" s="29"/>
      <c r="AA43" s="29"/>
      <c r="AB43" s="29"/>
      <c r="AC43" s="29"/>
      <c r="AD43" s="29"/>
      <c r="AE43" s="29"/>
      <c r="AF43" s="29"/>
      <c r="AG43" s="29"/>
      <c r="AH43" s="29"/>
      <c r="AI43" s="29"/>
      <c r="AJ43" s="29"/>
      <c r="AK43" s="29"/>
      <c r="AL43" s="29"/>
      <c r="AN43" s="29"/>
      <c r="AO43" s="29"/>
      <c r="AP43" s="29"/>
      <c r="AQ43" s="29"/>
      <c r="AR43" s="29"/>
      <c r="AS43" s="29"/>
      <c r="AU43" s="29"/>
      <c r="AV43" s="29"/>
      <c r="AW43" s="29"/>
      <c r="AX43" s="29"/>
      <c r="AY43" s="29"/>
      <c r="AZ43" s="29"/>
      <c r="BA43" s="29"/>
      <c r="BB43" s="29"/>
      <c r="BC43" s="29"/>
      <c r="BD43" s="29"/>
      <c r="BF43" s="29"/>
      <c r="BG43" s="29"/>
      <c r="BH43" s="29"/>
      <c r="BI43" s="29"/>
      <c r="BJ43" s="29"/>
      <c r="BK43" s="29"/>
      <c r="BL43" s="29"/>
      <c r="BM43" s="29"/>
    </row>
    <row r="44" spans="1:65" ht="27.75" customHeight="1">
      <c r="B44" s="212"/>
      <c r="C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T44" s="29"/>
      <c r="U44" s="29"/>
      <c r="V44" s="110"/>
      <c r="W44" s="29"/>
      <c r="X44" s="211"/>
      <c r="Y44" s="211"/>
      <c r="Z44" s="29"/>
      <c r="AA44" s="29"/>
      <c r="AB44" s="29"/>
      <c r="AC44" s="29"/>
      <c r="AD44" s="29"/>
      <c r="AE44" s="29"/>
      <c r="AF44" s="29"/>
      <c r="AG44" s="29"/>
      <c r="AH44" s="29"/>
      <c r="AI44" s="29"/>
      <c r="AJ44" s="29"/>
      <c r="AK44" s="29"/>
      <c r="AL44" s="29"/>
      <c r="AN44" s="29"/>
      <c r="AO44" s="29"/>
      <c r="AP44" s="29"/>
      <c r="AQ44" s="29"/>
      <c r="AR44" s="29"/>
      <c r="AS44" s="29"/>
      <c r="AU44" s="29"/>
      <c r="AV44" s="29"/>
      <c r="AW44" s="29"/>
      <c r="AX44" s="29"/>
      <c r="AY44" s="29"/>
      <c r="AZ44" s="29"/>
      <c r="BA44" s="29"/>
      <c r="BB44" s="29"/>
      <c r="BC44" s="29"/>
      <c r="BD44" s="29"/>
      <c r="BF44" s="29"/>
      <c r="BG44" s="29"/>
      <c r="BH44" s="29"/>
      <c r="BI44" s="29"/>
      <c r="BJ44" s="29"/>
      <c r="BK44" s="29"/>
      <c r="BL44" s="29"/>
      <c r="BM44" s="29"/>
    </row>
    <row r="45" spans="1:65" ht="27.75" customHeight="1">
      <c r="B45" s="210"/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T45" s="29"/>
      <c r="U45" s="29"/>
      <c r="V45" s="110"/>
      <c r="W45" s="29"/>
      <c r="X45" s="211"/>
      <c r="Y45" s="211"/>
      <c r="Z45" s="29"/>
      <c r="AA45" s="29"/>
      <c r="AB45" s="29"/>
      <c r="AC45" s="29"/>
      <c r="AD45" s="29"/>
      <c r="AE45" s="29"/>
      <c r="AF45" s="29"/>
      <c r="AG45" s="29"/>
      <c r="AH45" s="29"/>
      <c r="AI45" s="29"/>
      <c r="AJ45" s="29"/>
      <c r="AK45" s="29"/>
      <c r="AL45" s="29"/>
      <c r="AN45" s="29"/>
      <c r="AO45" s="29"/>
      <c r="AP45" s="29"/>
      <c r="AQ45" s="29"/>
      <c r="AR45" s="29"/>
      <c r="AS45" s="29"/>
      <c r="AU45" s="29"/>
      <c r="AV45" s="29"/>
      <c r="AW45" s="29"/>
      <c r="AX45" s="29"/>
      <c r="AY45" s="29"/>
      <c r="AZ45" s="29"/>
      <c r="BA45" s="29"/>
      <c r="BB45" s="29"/>
      <c r="BC45" s="29"/>
      <c r="BD45" s="29"/>
      <c r="BG45" s="29"/>
      <c r="BH45" s="29">
        <f>BH49</f>
        <v>29148</v>
      </c>
      <c r="BI45" s="29"/>
      <c r="BJ45" s="29"/>
      <c r="BK45" s="29">
        <f>BK49</f>
        <v>29148</v>
      </c>
      <c r="BL45" s="29"/>
      <c r="BM45" s="29"/>
    </row>
    <row r="46" spans="1:65" ht="27" customHeight="1">
      <c r="A46" s="1" t="s">
        <v>89</v>
      </c>
      <c r="B46" s="211"/>
      <c r="C46" s="211"/>
      <c r="D46" s="211"/>
      <c r="E46" s="211"/>
      <c r="F46" s="211"/>
      <c r="G46" s="211"/>
      <c r="H46" s="211"/>
      <c r="I46" s="211"/>
      <c r="J46" s="211"/>
      <c r="K46" s="211"/>
      <c r="L46" s="211"/>
      <c r="M46" s="211"/>
      <c r="N46" s="211"/>
      <c r="O46" s="211"/>
      <c r="P46" s="211"/>
      <c r="Q46" s="211"/>
    </row>
    <row r="47" spans="1:65">
      <c r="B47" s="211"/>
      <c r="C47" s="211"/>
      <c r="D47" s="211"/>
      <c r="E47" s="211"/>
      <c r="F47" s="211"/>
      <c r="G47" s="211"/>
      <c r="H47" s="211"/>
      <c r="I47" s="211"/>
      <c r="J47" s="211"/>
      <c r="K47" s="211"/>
      <c r="L47" s="211"/>
      <c r="M47" s="211"/>
      <c r="N47" s="211"/>
      <c r="O47" s="211"/>
      <c r="P47" s="211"/>
      <c r="Q47" s="211"/>
      <c r="BH47" s="1">
        <v>60246</v>
      </c>
      <c r="BK47" s="1">
        <v>60246</v>
      </c>
    </row>
    <row r="48" spans="1:65">
      <c r="B48" s="211"/>
      <c r="C48" s="211"/>
      <c r="D48" s="221"/>
      <c r="E48" s="221"/>
      <c r="F48" s="211"/>
      <c r="G48" s="221"/>
      <c r="H48" s="221"/>
      <c r="I48" s="221"/>
      <c r="J48" s="221"/>
      <c r="K48" s="221"/>
      <c r="L48" s="221"/>
      <c r="M48" s="221"/>
      <c r="N48" s="211"/>
      <c r="O48" s="211"/>
      <c r="P48" s="211"/>
      <c r="Q48" s="211"/>
      <c r="BH48" s="1">
        <f>-(18444+7974+4680)</f>
        <v>-31098</v>
      </c>
      <c r="BK48" s="1">
        <f>-(18444+7974+4680)</f>
        <v>-31098</v>
      </c>
    </row>
    <row r="49" spans="1:63" ht="21.75" customHeight="1">
      <c r="B49" s="211"/>
      <c r="C49" s="211"/>
      <c r="D49" s="211"/>
      <c r="E49" s="211"/>
      <c r="F49" s="211"/>
      <c r="G49" s="211"/>
      <c r="H49" s="211"/>
      <c r="I49" s="245"/>
      <c r="J49" s="211"/>
      <c r="K49" s="245"/>
      <c r="L49" s="211"/>
      <c r="M49" s="246"/>
      <c r="N49" s="211"/>
      <c r="O49" s="211"/>
      <c r="P49" s="211"/>
      <c r="Q49" s="211"/>
      <c r="BH49" s="1">
        <f>SUM(BH47:BH48)</f>
        <v>29148</v>
      </c>
      <c r="BK49" s="1">
        <f>SUM(BK47:BK48)</f>
        <v>29148</v>
      </c>
    </row>
    <row r="50" spans="1:63" ht="21.75" customHeight="1">
      <c r="B50" s="211"/>
      <c r="C50" s="211"/>
      <c r="D50" s="211"/>
      <c r="E50" s="211"/>
      <c r="F50" s="211"/>
      <c r="G50" s="211"/>
      <c r="H50" s="211"/>
      <c r="I50" s="245"/>
      <c r="J50" s="211"/>
      <c r="K50" s="245"/>
      <c r="L50" s="211"/>
      <c r="M50" s="246"/>
      <c r="N50" s="211"/>
      <c r="O50" s="211"/>
      <c r="P50" s="211"/>
      <c r="Q50" s="211"/>
    </row>
    <row r="51" spans="1:63" ht="21.75" customHeight="1">
      <c r="A51" s="1" t="s">
        <v>115</v>
      </c>
      <c r="B51" s="211"/>
      <c r="C51" s="211"/>
      <c r="D51" s="211"/>
      <c r="E51" s="211"/>
      <c r="F51" s="211"/>
      <c r="G51" s="211"/>
      <c r="H51" s="211"/>
      <c r="I51" s="245"/>
      <c r="J51" s="211"/>
      <c r="K51" s="245"/>
      <c r="L51" s="211"/>
      <c r="M51" s="211"/>
      <c r="N51" s="211"/>
      <c r="O51" s="211"/>
      <c r="P51" s="211"/>
      <c r="Q51" s="211"/>
    </row>
    <row r="52" spans="1:63" ht="21.75" customHeight="1">
      <c r="B52" s="211"/>
      <c r="C52" s="211"/>
      <c r="D52" s="211"/>
      <c r="E52" s="211"/>
      <c r="F52" s="221"/>
      <c r="G52" s="211"/>
      <c r="H52" s="211"/>
      <c r="I52" s="245"/>
      <c r="J52" s="211"/>
      <c r="K52" s="245"/>
      <c r="L52" s="211"/>
      <c r="M52" s="211"/>
      <c r="N52" s="211"/>
      <c r="O52" s="211"/>
      <c r="P52" s="211"/>
      <c r="Q52" s="211"/>
    </row>
    <row r="53" spans="1:63" ht="21.75" customHeight="1">
      <c r="B53" s="211"/>
      <c r="C53" s="211"/>
      <c r="D53" s="211"/>
      <c r="E53" s="211"/>
      <c r="F53" s="245"/>
      <c r="G53" s="211"/>
      <c r="H53" s="211"/>
      <c r="I53" s="245"/>
      <c r="J53" s="211"/>
      <c r="K53" s="245"/>
      <c r="L53" s="211"/>
      <c r="M53" s="211"/>
      <c r="N53" s="211"/>
      <c r="O53" s="211"/>
      <c r="P53" s="211"/>
      <c r="Q53" s="211"/>
    </row>
    <row r="54" spans="1:63" ht="21.75" customHeight="1">
      <c r="B54" s="211"/>
      <c r="C54" s="211"/>
      <c r="D54" s="211"/>
      <c r="E54" s="211"/>
      <c r="F54" s="245"/>
      <c r="G54" s="211"/>
      <c r="H54" s="211"/>
      <c r="I54" s="245"/>
      <c r="J54" s="211"/>
      <c r="K54" s="247"/>
      <c r="L54" s="211"/>
      <c r="M54" s="211"/>
      <c r="N54" s="211"/>
      <c r="O54" s="211"/>
      <c r="P54" s="211"/>
      <c r="Q54" s="211"/>
    </row>
    <row r="55" spans="1:63">
      <c r="B55" s="211"/>
      <c r="C55" s="211"/>
      <c r="D55" s="211"/>
      <c r="E55" s="211"/>
      <c r="F55" s="245"/>
      <c r="G55" s="211"/>
      <c r="H55" s="211"/>
      <c r="I55" s="211"/>
      <c r="J55" s="211"/>
      <c r="K55" s="211"/>
      <c r="L55" s="211"/>
      <c r="M55" s="211"/>
      <c r="N55" s="211"/>
      <c r="O55" s="211"/>
      <c r="P55" s="211"/>
      <c r="Q55" s="211"/>
    </row>
    <row r="56" spans="1:63">
      <c r="B56" s="211"/>
      <c r="C56" s="211"/>
      <c r="D56" s="211"/>
      <c r="E56" s="211"/>
      <c r="F56" s="245"/>
      <c r="G56" s="211"/>
      <c r="H56" s="211"/>
      <c r="I56" s="211"/>
      <c r="J56" s="211"/>
      <c r="K56" s="211"/>
      <c r="L56" s="211"/>
      <c r="M56" s="211"/>
      <c r="N56" s="211"/>
      <c r="O56" s="211"/>
      <c r="P56" s="211"/>
      <c r="Q56" s="211"/>
    </row>
    <row r="57" spans="1:63">
      <c r="B57" s="211"/>
      <c r="C57" s="211"/>
      <c r="D57" s="211"/>
      <c r="E57" s="211"/>
      <c r="F57" s="245"/>
      <c r="G57" s="211"/>
      <c r="H57" s="211"/>
      <c r="I57" s="211"/>
      <c r="J57" s="211"/>
      <c r="K57" s="211"/>
      <c r="L57" s="211"/>
      <c r="M57" s="211"/>
      <c r="N57" s="211"/>
      <c r="O57" s="211"/>
      <c r="P57" s="211"/>
      <c r="Q57" s="211"/>
    </row>
    <row r="58" spans="1:63">
      <c r="B58" s="211"/>
      <c r="C58" s="211"/>
      <c r="D58" s="211"/>
      <c r="E58" s="211"/>
      <c r="F58" s="211"/>
      <c r="G58" s="211"/>
      <c r="H58" s="211"/>
      <c r="I58" s="211"/>
      <c r="J58" s="211"/>
      <c r="K58" s="211"/>
      <c r="L58" s="211"/>
      <c r="M58" s="211"/>
      <c r="N58" s="211"/>
      <c r="O58" s="211"/>
      <c r="P58" s="211"/>
      <c r="Q58" s="211"/>
    </row>
    <row r="59" spans="1:63">
      <c r="B59" s="211"/>
      <c r="C59" s="211"/>
      <c r="D59" s="211"/>
      <c r="E59" s="211"/>
      <c r="F59" s="211"/>
      <c r="G59" s="211"/>
      <c r="H59" s="211"/>
      <c r="I59" s="211"/>
      <c r="J59" s="211"/>
      <c r="K59" s="211"/>
      <c r="L59" s="211"/>
      <c r="M59" s="211"/>
      <c r="N59" s="211"/>
      <c r="O59" s="211"/>
      <c r="P59" s="211"/>
      <c r="Q59" s="211"/>
      <c r="R59" s="29"/>
      <c r="S59" s="29"/>
      <c r="T59" s="29"/>
      <c r="U59" s="29"/>
      <c r="V59" s="29"/>
      <c r="W59" s="29"/>
      <c r="X59" s="29"/>
      <c r="Y59" s="29"/>
      <c r="Z59" s="29"/>
    </row>
    <row r="60" spans="1:63">
      <c r="B60" s="211"/>
      <c r="C60" s="211"/>
      <c r="D60" s="211"/>
      <c r="E60" s="211"/>
      <c r="F60" s="211"/>
      <c r="G60" s="211"/>
      <c r="H60" s="211"/>
      <c r="I60" s="211"/>
      <c r="J60" s="211"/>
      <c r="K60" s="211"/>
      <c r="L60" s="211"/>
      <c r="M60" s="211"/>
      <c r="N60" s="211"/>
      <c r="O60" s="211"/>
      <c r="P60" s="211"/>
      <c r="Q60" s="211"/>
      <c r="R60" s="29"/>
      <c r="S60" s="29"/>
      <c r="T60" s="29"/>
      <c r="U60" s="29"/>
      <c r="V60" s="29"/>
      <c r="W60" s="29"/>
      <c r="X60" s="29"/>
      <c r="Y60" s="29"/>
      <c r="Z60" s="29"/>
    </row>
    <row r="61" spans="1:63">
      <c r="I61" s="29"/>
      <c r="J61" s="29"/>
      <c r="K61" s="29"/>
      <c r="L61" s="29"/>
      <c r="M61" s="29"/>
      <c r="N61" s="29"/>
      <c r="O61" s="29"/>
      <c r="P61" s="29"/>
      <c r="Q61" s="29"/>
      <c r="R61" s="29"/>
      <c r="S61" s="29"/>
      <c r="T61" s="29"/>
      <c r="U61" s="29"/>
      <c r="V61" s="29"/>
      <c r="W61" s="29"/>
      <c r="X61" s="29"/>
      <c r="Y61" s="29"/>
      <c r="Z61" s="29"/>
    </row>
    <row r="62" spans="1:63">
      <c r="I62" s="29"/>
      <c r="J62" s="29"/>
      <c r="K62" s="29"/>
      <c r="L62" s="29"/>
      <c r="M62" s="29"/>
      <c r="N62" s="29"/>
      <c r="O62" s="29"/>
      <c r="P62" s="29"/>
      <c r="Q62" s="29"/>
      <c r="R62" s="29"/>
      <c r="S62" s="29"/>
      <c r="T62" s="29"/>
      <c r="U62" s="29"/>
      <c r="V62" s="29"/>
      <c r="W62" s="29"/>
      <c r="X62" s="29"/>
      <c r="Y62" s="29"/>
      <c r="Z62" s="29"/>
    </row>
    <row r="63" spans="1:63">
      <c r="I63" s="29"/>
      <c r="J63" s="29"/>
      <c r="K63" s="29"/>
      <c r="L63" s="29"/>
      <c r="M63" s="29"/>
      <c r="N63" s="29"/>
      <c r="O63" s="29"/>
      <c r="P63" s="29"/>
      <c r="Q63" s="29"/>
      <c r="R63" s="29"/>
      <c r="S63" s="29"/>
      <c r="T63" s="29"/>
      <c r="U63" s="29"/>
      <c r="V63" s="29"/>
      <c r="W63" s="29"/>
      <c r="X63" s="29"/>
      <c r="Y63" s="29"/>
      <c r="Z63" s="29"/>
    </row>
    <row r="64" spans="1:63">
      <c r="I64" s="29"/>
      <c r="J64" s="29"/>
      <c r="K64" s="29"/>
      <c r="L64" s="29"/>
      <c r="M64" s="29"/>
      <c r="N64" s="29"/>
      <c r="O64" s="29"/>
      <c r="P64" s="29"/>
      <c r="Q64" s="29"/>
      <c r="R64" s="29"/>
      <c r="S64" s="29"/>
      <c r="T64" s="29"/>
      <c r="U64" s="29"/>
      <c r="V64" s="29"/>
      <c r="W64" s="29"/>
      <c r="X64" s="29"/>
      <c r="Y64" s="29"/>
      <c r="Z64" s="29"/>
    </row>
    <row r="65" spans="9:26">
      <c r="I65" s="29"/>
      <c r="J65" s="29"/>
      <c r="K65" s="29"/>
      <c r="L65" s="29"/>
      <c r="M65" s="29"/>
      <c r="N65" s="29"/>
      <c r="O65" s="29"/>
      <c r="P65" s="29"/>
      <c r="Q65" s="29"/>
      <c r="R65" s="29"/>
      <c r="S65" s="29"/>
      <c r="T65" s="29"/>
      <c r="U65" s="29"/>
      <c r="V65" s="29"/>
      <c r="W65" s="29"/>
      <c r="X65" s="29"/>
      <c r="Y65" s="29"/>
      <c r="Z65" s="29"/>
    </row>
    <row r="66" spans="9:26">
      <c r="I66" s="29"/>
      <c r="J66" s="29"/>
      <c r="K66" s="29"/>
      <c r="L66" s="29"/>
      <c r="M66" s="29"/>
      <c r="N66" s="29"/>
      <c r="O66" s="29"/>
      <c r="P66" s="29"/>
      <c r="Q66" s="29"/>
      <c r="R66" s="29"/>
      <c r="S66" s="29"/>
      <c r="T66" s="29"/>
      <c r="U66" s="29"/>
      <c r="V66" s="29"/>
      <c r="W66" s="29"/>
      <c r="X66" s="29"/>
      <c r="Y66" s="29"/>
      <c r="Z66" s="29"/>
    </row>
    <row r="67" spans="9:26">
      <c r="I67" s="29"/>
      <c r="J67" s="29"/>
      <c r="K67" s="29"/>
      <c r="L67" s="29"/>
      <c r="M67" s="29"/>
      <c r="N67" s="29"/>
      <c r="O67" s="29"/>
      <c r="P67" s="29"/>
      <c r="Q67" s="29"/>
      <c r="R67" s="29"/>
      <c r="S67" s="29"/>
      <c r="T67" s="29"/>
      <c r="U67" s="29"/>
      <c r="V67" s="29"/>
      <c r="W67" s="29"/>
      <c r="X67" s="29"/>
      <c r="Y67" s="29"/>
      <c r="Z67" s="29"/>
    </row>
    <row r="68" spans="9:26">
      <c r="I68" s="29"/>
      <c r="J68" s="29"/>
      <c r="K68" s="29"/>
      <c r="L68" s="29"/>
      <c r="M68" s="29"/>
      <c r="N68" s="29"/>
      <c r="O68" s="29"/>
      <c r="P68" s="29"/>
      <c r="Q68" s="29"/>
      <c r="R68" s="29"/>
      <c r="S68" s="29"/>
      <c r="T68" s="29"/>
      <c r="U68" s="29"/>
      <c r="V68" s="29"/>
      <c r="W68" s="29"/>
      <c r="X68" s="29"/>
      <c r="Y68" s="29"/>
      <c r="Z68" s="29"/>
    </row>
    <row r="69" spans="9:26">
      <c r="I69" s="29"/>
      <c r="J69" s="29"/>
      <c r="K69" s="29"/>
      <c r="L69" s="29"/>
      <c r="M69" s="29"/>
      <c r="N69" s="29"/>
      <c r="O69" s="29"/>
      <c r="P69" s="29"/>
      <c r="Q69" s="29"/>
      <c r="R69" s="29"/>
      <c r="S69" s="29"/>
      <c r="T69" s="29"/>
      <c r="U69" s="29"/>
      <c r="V69" s="29"/>
      <c r="W69" s="29"/>
      <c r="X69" s="29"/>
      <c r="Y69" s="29"/>
      <c r="Z69" s="29"/>
    </row>
    <row r="70" spans="9:26">
      <c r="I70" s="29"/>
      <c r="J70" s="29"/>
      <c r="K70" s="29"/>
      <c r="L70" s="29"/>
      <c r="M70" s="29"/>
      <c r="N70" s="29"/>
      <c r="O70" s="29"/>
      <c r="P70" s="29"/>
      <c r="Q70" s="29"/>
      <c r="R70" s="29"/>
      <c r="S70" s="29"/>
      <c r="T70" s="29"/>
      <c r="U70" s="29"/>
      <c r="V70" s="29"/>
      <c r="W70" s="29"/>
      <c r="X70" s="29"/>
      <c r="Y70" s="29"/>
      <c r="Z70" s="29"/>
    </row>
  </sheetData>
  <mergeCells count="10">
    <mergeCell ref="B26:C26"/>
    <mergeCell ref="B27:C27"/>
    <mergeCell ref="B22:B25"/>
    <mergeCell ref="D4:F4"/>
    <mergeCell ref="B2:AL2"/>
    <mergeCell ref="B7:B8"/>
    <mergeCell ref="B12:B16"/>
    <mergeCell ref="B17:B21"/>
    <mergeCell ref="B9:B11"/>
    <mergeCell ref="Z4:AD4"/>
  </mergeCells>
  <phoneticPr fontId="5"/>
  <printOptions horizontalCentered="1"/>
  <pageMargins left="0.39370078740157483" right="0.39370078740157483" top="0.78740157480314965" bottom="0.19685039370078741" header="0.11811023622047245" footer="0.11811023622047245"/>
  <pageSetup paperSize="8" scale="39" orientation="landscape" cellComments="asDisplayed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70"/>
  <sheetViews>
    <sheetView topLeftCell="B1" zoomScale="75" zoomScaleNormal="75" workbookViewId="0">
      <pane xSplit="2" ySplit="6" topLeftCell="AF7" activePane="bottomRight" state="frozen"/>
      <selection activeCell="C11" sqref="C11"/>
      <selection pane="topRight" activeCell="C11" sqref="C11"/>
      <selection pane="bottomLeft" activeCell="C11" sqref="C11"/>
      <selection pane="bottomRight" activeCell="C11" sqref="C11"/>
    </sheetView>
  </sheetViews>
  <sheetFormatPr defaultColWidth="10.28515625" defaultRowHeight="14.25" outlineLevelCol="1"/>
  <cols>
    <col min="1" max="1" width="10.28515625" style="1" customWidth="1"/>
    <col min="2" max="2" width="5.85546875" style="1" customWidth="1"/>
    <col min="3" max="3" width="23" style="1" customWidth="1"/>
    <col min="4" max="4" width="15.5703125" style="1" customWidth="1"/>
    <col min="5" max="5" width="16.140625" style="1" customWidth="1"/>
    <col min="6" max="6" width="14" style="1" customWidth="1"/>
    <col min="7" max="7" width="14.140625" style="1" customWidth="1"/>
    <col min="8" max="8" width="14.140625" style="1" hidden="1" customWidth="1"/>
    <col min="9" max="9" width="14.42578125" style="1" customWidth="1"/>
    <col min="10" max="10" width="14.42578125" style="1" hidden="1" customWidth="1"/>
    <col min="11" max="11" width="15.85546875" style="1" customWidth="1"/>
    <col min="12" max="12" width="14.42578125" style="1" customWidth="1"/>
    <col min="13" max="13" width="21.28515625" style="1" customWidth="1"/>
    <col min="14" max="14" width="14.42578125" style="1" hidden="1" customWidth="1"/>
    <col min="15" max="15" width="14.42578125" style="1" customWidth="1"/>
    <col min="16" max="16" width="14.42578125" style="1" hidden="1" customWidth="1"/>
    <col min="17" max="17" width="14.42578125" style="1" customWidth="1"/>
    <col min="18" max="19" width="15" style="1" customWidth="1"/>
    <col min="20" max="21" width="14.42578125" style="1" customWidth="1"/>
    <col min="22" max="22" width="9.140625" style="1" customWidth="1"/>
    <col min="23" max="24" width="14.42578125" style="1" customWidth="1"/>
    <col min="25" max="25" width="26.28515625" style="1" customWidth="1"/>
    <col min="26" max="30" width="14.42578125" style="1" customWidth="1"/>
    <col min="31" max="36" width="16" style="1" customWidth="1"/>
    <col min="37" max="37" width="14.42578125" style="1" customWidth="1"/>
    <col min="38" max="38" width="15.42578125" style="1" customWidth="1"/>
    <col min="39" max="39" width="29.28515625" style="1" customWidth="1"/>
    <col min="40" max="41" width="17.85546875" style="1" customWidth="1"/>
    <col min="42" max="42" width="17.140625" style="1" customWidth="1"/>
    <col min="43" max="43" width="17" style="1" customWidth="1" outlineLevel="1"/>
    <col min="44" max="45" width="17" style="1" customWidth="1"/>
    <col min="46" max="46" width="10.28515625" style="1" customWidth="1"/>
    <col min="47" max="47" width="16.140625" style="1" customWidth="1"/>
    <col min="48" max="48" width="18.140625" style="1" customWidth="1"/>
    <col min="49" max="50" width="19.140625" style="1" customWidth="1"/>
    <col min="51" max="52" width="16.140625" style="1" customWidth="1" outlineLevel="1"/>
    <col min="53" max="56" width="18.140625" style="1" customWidth="1" outlineLevel="1"/>
    <col min="57" max="57" width="15.28515625" style="2" customWidth="1"/>
    <col min="58" max="58" width="19.140625" style="1" customWidth="1"/>
    <col min="59" max="61" width="19.140625" style="1" customWidth="1" outlineLevel="1"/>
    <col min="62" max="62" width="43.28515625" style="1" customWidth="1"/>
    <col min="63" max="63" width="19.140625" style="1" hidden="1" customWidth="1"/>
    <col min="64" max="65" width="19.140625" style="1" customWidth="1"/>
    <col min="66" max="16384" width="10.28515625" style="1"/>
  </cols>
  <sheetData>
    <row r="2" spans="2:65">
      <c r="B2" s="767"/>
      <c r="C2" s="767"/>
      <c r="D2" s="767"/>
      <c r="E2" s="767"/>
      <c r="F2" s="767"/>
      <c r="G2" s="767"/>
      <c r="H2" s="767"/>
      <c r="I2" s="767"/>
      <c r="J2" s="767"/>
      <c r="K2" s="767"/>
      <c r="L2" s="767"/>
      <c r="M2" s="767"/>
      <c r="N2" s="767"/>
      <c r="O2" s="767"/>
      <c r="P2" s="767"/>
      <c r="Q2" s="767"/>
      <c r="R2" s="767"/>
      <c r="S2" s="767"/>
      <c r="T2" s="767"/>
      <c r="U2" s="767"/>
      <c r="V2" s="767"/>
      <c r="W2" s="767"/>
      <c r="X2" s="767"/>
      <c r="Y2" s="767"/>
      <c r="Z2" s="767"/>
      <c r="AA2" s="767"/>
      <c r="AB2" s="767"/>
      <c r="AC2" s="767"/>
      <c r="AD2" s="767"/>
      <c r="AE2" s="767"/>
      <c r="AF2" s="767"/>
      <c r="AG2" s="767"/>
      <c r="AH2" s="767"/>
      <c r="AI2" s="767"/>
      <c r="AJ2" s="767"/>
      <c r="AK2" s="767"/>
      <c r="AL2" s="767"/>
      <c r="BK2" s="3"/>
    </row>
    <row r="3" spans="2:65" ht="31.5" thickBot="1">
      <c r="B3" s="254" t="s">
        <v>112</v>
      </c>
      <c r="AA3" s="3"/>
      <c r="AB3" s="3"/>
      <c r="AC3" s="3"/>
      <c r="AK3" s="4"/>
      <c r="AL3" s="4"/>
      <c r="AN3" s="1" t="s">
        <v>3</v>
      </c>
    </row>
    <row r="4" spans="2:65" s="222" customFormat="1" ht="24" customHeight="1" thickBot="1">
      <c r="D4" s="768" t="s">
        <v>4</v>
      </c>
      <c r="E4" s="769"/>
      <c r="F4" s="769"/>
      <c r="G4" s="224"/>
      <c r="H4" s="224"/>
      <c r="I4" s="223" t="s">
        <v>0</v>
      </c>
      <c r="J4" s="224"/>
      <c r="K4" s="224"/>
      <c r="L4" s="224"/>
      <c r="M4" s="224"/>
      <c r="N4" s="224"/>
      <c r="O4" s="224"/>
      <c r="P4" s="224"/>
      <c r="Q4" s="224"/>
      <c r="R4" s="224"/>
      <c r="S4" s="224"/>
      <c r="T4" s="225"/>
      <c r="U4" s="231" t="s">
        <v>98</v>
      </c>
      <c r="V4" s="226"/>
      <c r="W4" s="227"/>
      <c r="X4" s="228" t="s">
        <v>99</v>
      </c>
      <c r="Y4" s="229" t="s">
        <v>116</v>
      </c>
      <c r="Z4" s="778" t="s">
        <v>100</v>
      </c>
      <c r="AA4" s="779"/>
      <c r="AB4" s="779"/>
      <c r="AC4" s="779"/>
      <c r="AD4" s="780"/>
      <c r="AE4" s="224" t="s">
        <v>101</v>
      </c>
      <c r="AF4" s="224"/>
      <c r="AG4" s="224"/>
      <c r="AH4" s="224"/>
      <c r="AI4" s="224"/>
      <c r="AJ4" s="224"/>
      <c r="AK4" s="232" t="s">
        <v>102</v>
      </c>
      <c r="AL4" s="225"/>
      <c r="AY4" s="222" t="s">
        <v>5</v>
      </c>
      <c r="BE4" s="230"/>
    </row>
    <row r="5" spans="2:65" s="2" customFormat="1" ht="57.75" customHeight="1" thickBot="1">
      <c r="B5" s="7"/>
      <c r="C5" s="6"/>
      <c r="D5" s="8" t="s">
        <v>153</v>
      </c>
      <c r="E5" s="9" t="s">
        <v>7</v>
      </c>
      <c r="F5" s="10" t="s">
        <v>154</v>
      </c>
      <c r="G5" s="11" t="s">
        <v>1</v>
      </c>
      <c r="H5" s="235"/>
      <c r="I5" s="12" t="s">
        <v>155</v>
      </c>
      <c r="J5" s="9" t="s">
        <v>10</v>
      </c>
      <c r="K5" s="13" t="s">
        <v>156</v>
      </c>
      <c r="L5" s="13" t="s">
        <v>157</v>
      </c>
      <c r="M5" s="13" t="s">
        <v>158</v>
      </c>
      <c r="N5" s="14" t="s">
        <v>1</v>
      </c>
      <c r="O5" s="14" t="s">
        <v>14</v>
      </c>
      <c r="P5" s="8" t="s">
        <v>15</v>
      </c>
      <c r="Q5" s="15" t="s">
        <v>16</v>
      </c>
      <c r="R5" s="16" t="s">
        <v>160</v>
      </c>
      <c r="S5" s="17" t="s">
        <v>161</v>
      </c>
      <c r="T5" s="11" t="s">
        <v>1</v>
      </c>
      <c r="U5" s="11" t="s">
        <v>19</v>
      </c>
      <c r="V5" s="18" t="s">
        <v>20</v>
      </c>
      <c r="W5" s="11" t="s">
        <v>21</v>
      </c>
      <c r="X5" s="19" t="s">
        <v>22</v>
      </c>
      <c r="Y5" s="20" t="s">
        <v>23</v>
      </c>
      <c r="Z5" s="12" t="s">
        <v>24</v>
      </c>
      <c r="AA5" s="21" t="s">
        <v>25</v>
      </c>
      <c r="AB5" s="21" t="s">
        <v>26</v>
      </c>
      <c r="AC5" s="8" t="s">
        <v>27</v>
      </c>
      <c r="AD5" s="22" t="s">
        <v>28</v>
      </c>
      <c r="AE5" s="23" t="s">
        <v>29</v>
      </c>
      <c r="AF5" s="14" t="s">
        <v>30</v>
      </c>
      <c r="AG5" s="24" t="s">
        <v>31</v>
      </c>
      <c r="AH5" s="25" t="s">
        <v>95</v>
      </c>
      <c r="AI5" s="25" t="s">
        <v>96</v>
      </c>
      <c r="AJ5" s="26" t="s">
        <v>32</v>
      </c>
      <c r="AK5" s="27" t="s">
        <v>103</v>
      </c>
      <c r="AL5" s="27" t="s">
        <v>104</v>
      </c>
      <c r="AN5" s="8" t="s">
        <v>152</v>
      </c>
      <c r="AO5" s="8" t="s">
        <v>81</v>
      </c>
      <c r="AP5" s="9" t="s">
        <v>82</v>
      </c>
      <c r="AQ5" s="9" t="s">
        <v>83</v>
      </c>
      <c r="AR5" s="28" t="s">
        <v>33</v>
      </c>
      <c r="AS5" s="28" t="s">
        <v>34</v>
      </c>
      <c r="AU5" s="8" t="s">
        <v>159</v>
      </c>
      <c r="AV5" s="28"/>
      <c r="AW5" s="28" t="s">
        <v>33</v>
      </c>
      <c r="AX5" s="29"/>
      <c r="AY5" s="8" t="s">
        <v>37</v>
      </c>
      <c r="AZ5" s="9" t="s">
        <v>38</v>
      </c>
      <c r="BA5" s="9" t="s">
        <v>39</v>
      </c>
      <c r="BB5" s="5" t="s">
        <v>33</v>
      </c>
      <c r="BC5" s="30"/>
      <c r="BD5" s="30"/>
      <c r="BE5" s="8" t="s">
        <v>40</v>
      </c>
      <c r="BF5" s="8" t="s">
        <v>41</v>
      </c>
      <c r="BG5" s="8" t="s">
        <v>42</v>
      </c>
      <c r="BH5" s="31" t="s">
        <v>43</v>
      </c>
      <c r="BI5" s="31" t="s">
        <v>44</v>
      </c>
      <c r="BJ5" s="32"/>
      <c r="BK5" s="33" t="s">
        <v>45</v>
      </c>
      <c r="BL5" s="33" t="s">
        <v>46</v>
      </c>
      <c r="BM5" s="33" t="s">
        <v>47</v>
      </c>
    </row>
    <row r="6" spans="2:65" ht="15.75" customHeight="1" thickBot="1">
      <c r="B6" s="35"/>
      <c r="C6" s="36"/>
      <c r="D6" s="37"/>
      <c r="E6" s="38"/>
      <c r="F6" s="39"/>
      <c r="G6" s="40"/>
      <c r="H6" s="236"/>
      <c r="I6" s="41"/>
      <c r="J6" s="42"/>
      <c r="K6" s="42"/>
      <c r="L6" s="42"/>
      <c r="M6" s="42"/>
      <c r="N6" s="43"/>
      <c r="O6" s="43"/>
      <c r="P6" s="43"/>
      <c r="Q6" s="44"/>
      <c r="R6" s="45"/>
      <c r="S6" s="46"/>
      <c r="T6" s="47"/>
      <c r="U6" s="40"/>
      <c r="V6" s="48"/>
      <c r="W6" s="40"/>
      <c r="X6" s="49"/>
      <c r="Y6" s="50"/>
      <c r="Z6" s="41"/>
      <c r="AA6" s="51"/>
      <c r="AB6" s="51"/>
      <c r="AC6" s="43"/>
      <c r="AD6" s="52"/>
      <c r="AE6" s="53"/>
      <c r="AF6" s="54"/>
      <c r="AG6" s="55"/>
      <c r="AH6" s="56"/>
      <c r="AI6" s="56"/>
      <c r="AJ6" s="57"/>
      <c r="AK6" s="58"/>
      <c r="AL6" s="58"/>
      <c r="AN6" s="37"/>
      <c r="AO6" s="37"/>
      <c r="AP6" s="38"/>
      <c r="AQ6" s="38"/>
      <c r="AR6" s="38"/>
      <c r="AS6" s="38"/>
      <c r="AU6" s="37"/>
      <c r="AV6" s="38"/>
      <c r="AW6" s="38"/>
      <c r="AX6" s="39"/>
      <c r="AY6" s="59"/>
      <c r="AZ6" s="38"/>
      <c r="BA6" s="38"/>
      <c r="BB6" s="38"/>
      <c r="BC6" s="39"/>
      <c r="BD6" s="39"/>
      <c r="BE6" s="37"/>
      <c r="BF6" s="37"/>
      <c r="BG6" s="37"/>
      <c r="BH6" s="60"/>
      <c r="BI6" s="60"/>
      <c r="BJ6" s="60"/>
      <c r="BK6" s="37"/>
      <c r="BL6" s="37"/>
      <c r="BM6" s="37"/>
    </row>
    <row r="7" spans="2:65" ht="2.25" customHeight="1">
      <c r="B7" s="776" t="s">
        <v>48</v>
      </c>
      <c r="C7" s="77"/>
      <c r="D7" s="77"/>
      <c r="E7" s="36"/>
      <c r="F7" s="78"/>
      <c r="G7" s="79"/>
      <c r="H7" s="237"/>
      <c r="I7" s="80"/>
      <c r="J7" s="81"/>
      <c r="K7" s="81"/>
      <c r="L7" s="81"/>
      <c r="M7" s="81"/>
      <c r="N7" s="77">
        <f>SUM(I7:M7)/1000</f>
        <v>0</v>
      </c>
      <c r="O7" s="77"/>
      <c r="P7" s="77"/>
      <c r="Q7" s="82"/>
      <c r="R7" s="83"/>
      <c r="S7" s="84"/>
      <c r="T7" s="79"/>
      <c r="U7" s="79"/>
      <c r="V7" s="85"/>
      <c r="W7" s="79"/>
      <c r="X7" s="86"/>
      <c r="Y7" s="87"/>
      <c r="Z7" s="80"/>
      <c r="AA7" s="88"/>
      <c r="AB7" s="88"/>
      <c r="AC7" s="77"/>
      <c r="AD7" s="89"/>
      <c r="AE7" s="80"/>
      <c r="AF7" s="77"/>
      <c r="AG7" s="89"/>
      <c r="AH7" s="79"/>
      <c r="AI7" s="79"/>
      <c r="AJ7" s="90"/>
      <c r="AK7" s="91"/>
      <c r="AL7" s="91"/>
      <c r="AN7" s="77"/>
      <c r="AO7" s="77"/>
      <c r="AP7" s="36"/>
      <c r="AQ7" s="36"/>
      <c r="AR7" s="36"/>
      <c r="AS7" s="36"/>
      <c r="AU7" s="77"/>
      <c r="AV7" s="36"/>
      <c r="AW7" s="36"/>
      <c r="AX7" s="29"/>
      <c r="AY7" s="77"/>
      <c r="AZ7" s="36"/>
      <c r="BA7" s="36"/>
      <c r="BB7" s="36"/>
      <c r="BC7" s="29"/>
      <c r="BD7" s="29"/>
      <c r="BE7" s="92"/>
      <c r="BF7" s="77"/>
      <c r="BG7" s="77"/>
      <c r="BH7" s="93"/>
      <c r="BI7" s="93"/>
      <c r="BJ7" s="93"/>
      <c r="BK7" s="77"/>
      <c r="BL7" s="77"/>
      <c r="BM7" s="77"/>
    </row>
    <row r="8" spans="2:65" ht="39" customHeight="1">
      <c r="B8" s="777"/>
      <c r="C8" s="94" t="s">
        <v>49</v>
      </c>
      <c r="D8" s="94" t="e">
        <f>#REF!</f>
        <v>#REF!</v>
      </c>
      <c r="E8" s="95" t="e">
        <f>#REF!</f>
        <v>#REF!</v>
      </c>
      <c r="F8" s="96" t="e">
        <f>#REF!</f>
        <v>#REF!</v>
      </c>
      <c r="G8" s="97" t="e">
        <f>SUM(E8:F8)</f>
        <v>#REF!</v>
      </c>
      <c r="H8" s="238"/>
      <c r="I8" s="98" t="e">
        <f>#REF!</f>
        <v>#REF!</v>
      </c>
      <c r="J8" s="99" t="e">
        <f>#REF!</f>
        <v>#REF!</v>
      </c>
      <c r="K8" s="99" t="e">
        <f>#REF!</f>
        <v>#REF!</v>
      </c>
      <c r="L8" s="99" t="e">
        <f>#REF!</f>
        <v>#REF!</v>
      </c>
      <c r="M8" s="99" t="e">
        <f>#REF!</f>
        <v>#REF!</v>
      </c>
      <c r="N8" s="94" t="e">
        <f>#REF!</f>
        <v>#REF!</v>
      </c>
      <c r="O8" s="94" t="e">
        <f>#REF!</f>
        <v>#REF!</v>
      </c>
      <c r="P8" s="94" t="e">
        <f>#REF!</f>
        <v>#REF!</v>
      </c>
      <c r="Q8" s="100" t="e">
        <f>#REF!</f>
        <v>#REF!</v>
      </c>
      <c r="R8" s="101" t="e">
        <f>#REF!</f>
        <v>#REF!</v>
      </c>
      <c r="S8" s="102" t="e">
        <f>#REF!</f>
        <v>#REF!</v>
      </c>
      <c r="T8" s="97" t="e">
        <f>I8-J8+K8+L8+M8+Q8+R8+S8</f>
        <v>#REF!</v>
      </c>
      <c r="U8" s="97" t="e">
        <f>G8-T8</f>
        <v>#REF!</v>
      </c>
      <c r="V8" s="103" t="e">
        <f t="shared" ref="V8:V25" si="0">U8/G8</f>
        <v>#REF!</v>
      </c>
      <c r="W8" s="97" t="e">
        <f t="shared" ref="W8:W25" si="1">MAX((U8*0.4),0)</f>
        <v>#REF!</v>
      </c>
      <c r="X8" s="104" t="e">
        <f t="shared" ref="X8:X25" si="2">U8-W8</f>
        <v>#REF!</v>
      </c>
      <c r="Y8" s="105" t="e">
        <f t="shared" ref="Y8:Y25" si="3">SUM(X8,Q8)</f>
        <v>#REF!</v>
      </c>
      <c r="Z8" s="98" t="e">
        <f t="shared" ref="Z8:Z25" si="4">$Y8/5%</f>
        <v>#REF!</v>
      </c>
      <c r="AA8" s="106" t="e">
        <f t="shared" ref="AA8:AA25" si="5">$Y8/6.66%</f>
        <v>#REF!</v>
      </c>
      <c r="AB8" s="106" t="e">
        <f t="shared" ref="AB8:AB25" si="6">$Y8/10%</f>
        <v>#REF!</v>
      </c>
      <c r="AC8" s="94" t="e">
        <f t="shared" ref="AC8:AC25" si="7">$Y8/15%</f>
        <v>#REF!</v>
      </c>
      <c r="AD8" s="107" t="e">
        <f t="shared" ref="AD8:AD25" si="8">$Y8/20%</f>
        <v>#REF!</v>
      </c>
      <c r="AE8" s="98" t="e">
        <f>#REF!</f>
        <v>#REF!</v>
      </c>
      <c r="AF8" s="94" t="e">
        <f>#REF!</f>
        <v>#REF!</v>
      </c>
      <c r="AG8" s="107" t="e">
        <f>#REF!</f>
        <v>#REF!</v>
      </c>
      <c r="AH8" s="97" t="e">
        <f>#REF!</f>
        <v>#REF!</v>
      </c>
      <c r="AI8" s="97" t="e">
        <f>#REF!</f>
        <v>#REF!</v>
      </c>
      <c r="AJ8" s="108" t="e">
        <f t="shared" ref="AJ8:AJ25" si="9">SUM(AE8:AI8)</f>
        <v>#REF!</v>
      </c>
      <c r="AK8" s="109" t="e">
        <f t="shared" ref="AK8:AK25" si="10">IF((AA8-AJ8)&gt;0,"○","×")</f>
        <v>#REF!</v>
      </c>
      <c r="AL8" s="109" t="e">
        <f t="shared" ref="AL8:AL25" si="11">IF((AB8-AJ8)&gt;0,"○","×")</f>
        <v>#REF!</v>
      </c>
      <c r="AN8" s="94">
        <v>109666</v>
      </c>
      <c r="AO8" s="94">
        <v>111112</v>
      </c>
      <c r="AP8" s="95">
        <v>115169</v>
      </c>
      <c r="AQ8" s="95">
        <v>100771</v>
      </c>
      <c r="AR8" s="95">
        <f>SUM(AN8:AP8)</f>
        <v>335947</v>
      </c>
      <c r="AS8" s="95">
        <f>AR8/3</f>
        <v>111982.33333333333</v>
      </c>
      <c r="AU8" s="94">
        <v>1759</v>
      </c>
      <c r="AV8" s="95"/>
      <c r="AW8" s="95">
        <f t="shared" ref="AW8:AW25" si="12">SUM(AU8:AV8)</f>
        <v>1759</v>
      </c>
      <c r="AX8" s="29"/>
      <c r="AY8" s="94">
        <v>277234</v>
      </c>
      <c r="AZ8" s="95">
        <v>35408</v>
      </c>
      <c r="BA8" s="95"/>
      <c r="BB8" s="95">
        <v>328875</v>
      </c>
      <c r="BC8" s="110">
        <f>AY8/BB8</f>
        <v>0.84297681489927789</v>
      </c>
      <c r="BD8" s="111" t="e">
        <f>AJ8*BC8*0.04</f>
        <v>#REF!</v>
      </c>
      <c r="BE8" s="112" t="s">
        <v>50</v>
      </c>
      <c r="BF8" s="94">
        <v>163</v>
      </c>
      <c r="BG8" s="94"/>
      <c r="BH8" s="113" t="e">
        <f t="shared" ref="BH8:BH25" si="13">I8/$BF8</f>
        <v>#REF!</v>
      </c>
      <c r="BI8" s="113" t="e">
        <f t="shared" ref="BI8:BI18" si="14">I8/$BG8</f>
        <v>#REF!</v>
      </c>
      <c r="BJ8" s="114" t="s">
        <v>51</v>
      </c>
      <c r="BK8" s="94" t="e">
        <f>K8/$BF$8</f>
        <v>#REF!</v>
      </c>
      <c r="BL8" s="94" t="e">
        <f>U8/$BF$8</f>
        <v>#REF!</v>
      </c>
      <c r="BM8" s="94" t="e">
        <f>Y8/$BF$8</f>
        <v>#REF!</v>
      </c>
    </row>
    <row r="9" spans="2:65" ht="39" customHeight="1">
      <c r="B9" s="773" t="s">
        <v>52</v>
      </c>
      <c r="C9" s="115" t="s">
        <v>53</v>
      </c>
      <c r="D9" s="115" t="e">
        <f>#REF!</f>
        <v>#REF!</v>
      </c>
      <c r="E9" s="116" t="e">
        <f>#REF!</f>
        <v>#REF!</v>
      </c>
      <c r="F9" s="117" t="e">
        <f>#REF!</f>
        <v>#REF!</v>
      </c>
      <c r="G9" s="118" t="e">
        <f>SUM(E9:F9)</f>
        <v>#REF!</v>
      </c>
      <c r="H9" s="239"/>
      <c r="I9" s="119" t="e">
        <f>#REF!</f>
        <v>#REF!</v>
      </c>
      <c r="J9" s="116" t="e">
        <f>#REF!</f>
        <v>#REF!</v>
      </c>
      <c r="K9" s="99" t="e">
        <f>#REF!</f>
        <v>#REF!</v>
      </c>
      <c r="L9" s="116" t="e">
        <f>#REF!</f>
        <v>#REF!</v>
      </c>
      <c r="M9" s="313" t="e">
        <f>#REF!</f>
        <v>#REF!</v>
      </c>
      <c r="N9" s="114" t="e">
        <f>#REF!</f>
        <v>#REF!</v>
      </c>
      <c r="O9" s="114" t="e">
        <f>#REF!</f>
        <v>#REF!</v>
      </c>
      <c r="P9" s="115" t="e">
        <f>#REF!</f>
        <v>#REF!</v>
      </c>
      <c r="Q9" s="120" t="e">
        <f>#REF!</f>
        <v>#REF!</v>
      </c>
      <c r="R9" s="121" t="e">
        <f>#REF!</f>
        <v>#REF!</v>
      </c>
      <c r="S9" s="122" t="e">
        <f>#REF!</f>
        <v>#REF!</v>
      </c>
      <c r="T9" s="97" t="e">
        <f>I9-J9+K9+L9+M9+Q9+R9+S9</f>
        <v>#REF!</v>
      </c>
      <c r="U9" s="118" t="e">
        <f>G9-T9</f>
        <v>#REF!</v>
      </c>
      <c r="V9" s="123" t="e">
        <f t="shared" si="0"/>
        <v>#REF!</v>
      </c>
      <c r="W9" s="118" t="e">
        <f t="shared" si="1"/>
        <v>#REF!</v>
      </c>
      <c r="X9" s="124" t="e">
        <f t="shared" si="2"/>
        <v>#REF!</v>
      </c>
      <c r="Y9" s="125" t="e">
        <f t="shared" si="3"/>
        <v>#REF!</v>
      </c>
      <c r="Z9" s="119" t="e">
        <f t="shared" si="4"/>
        <v>#REF!</v>
      </c>
      <c r="AA9" s="126" t="e">
        <f t="shared" si="5"/>
        <v>#REF!</v>
      </c>
      <c r="AB9" s="126" t="e">
        <f t="shared" si="6"/>
        <v>#REF!</v>
      </c>
      <c r="AC9" s="115" t="e">
        <f t="shared" si="7"/>
        <v>#REF!</v>
      </c>
      <c r="AD9" s="107" t="e">
        <f t="shared" si="8"/>
        <v>#REF!</v>
      </c>
      <c r="AE9" s="119" t="e">
        <f>#REF!</f>
        <v>#REF!</v>
      </c>
      <c r="AF9" s="115" t="e">
        <f>#REF!</f>
        <v>#REF!</v>
      </c>
      <c r="AG9" s="107" t="e">
        <f>#REF!</f>
        <v>#REF!</v>
      </c>
      <c r="AH9" s="118" t="e">
        <f>#REF!</f>
        <v>#REF!</v>
      </c>
      <c r="AI9" s="118" t="e">
        <f>#REF!</f>
        <v>#REF!</v>
      </c>
      <c r="AJ9" s="127" t="e">
        <f t="shared" si="9"/>
        <v>#REF!</v>
      </c>
      <c r="AK9" s="128" t="e">
        <f t="shared" si="10"/>
        <v>#REF!</v>
      </c>
      <c r="AL9" s="128" t="e">
        <f t="shared" si="11"/>
        <v>#REF!</v>
      </c>
      <c r="AN9" s="115">
        <v>32728</v>
      </c>
      <c r="AO9" s="115">
        <v>34046</v>
      </c>
      <c r="AP9" s="116">
        <v>34816</v>
      </c>
      <c r="AQ9" s="116">
        <v>35871</v>
      </c>
      <c r="AR9" s="116">
        <f>SUM(AN9:AP9)</f>
        <v>101590</v>
      </c>
      <c r="AS9" s="116">
        <f t="shared" ref="AS9:AS20" si="15">AR9/3</f>
        <v>33863.333333333336</v>
      </c>
      <c r="AU9" s="115">
        <v>6</v>
      </c>
      <c r="AV9" s="116"/>
      <c r="AW9" s="116">
        <f t="shared" si="12"/>
        <v>6</v>
      </c>
      <c r="AX9" s="29"/>
      <c r="AY9" s="115">
        <v>53762</v>
      </c>
      <c r="AZ9" s="116">
        <v>915</v>
      </c>
      <c r="BA9" s="116"/>
      <c r="BB9" s="116">
        <v>59310</v>
      </c>
      <c r="BC9" s="110">
        <f>AY9/BB9</f>
        <v>0.90645759568369588</v>
      </c>
      <c r="BD9" s="110"/>
      <c r="BE9" s="129" t="s">
        <v>50</v>
      </c>
      <c r="BF9" s="115">
        <v>100</v>
      </c>
      <c r="BG9" s="115"/>
      <c r="BH9" s="114" t="e">
        <f t="shared" si="13"/>
        <v>#REF!</v>
      </c>
      <c r="BI9" s="114" t="e">
        <f t="shared" si="14"/>
        <v>#REF!</v>
      </c>
      <c r="BJ9" s="114" t="s">
        <v>54</v>
      </c>
      <c r="BK9" s="115" t="e">
        <f>K9/$BF$8</f>
        <v>#REF!</v>
      </c>
      <c r="BL9" s="115" t="e">
        <f>U9/$BF$8</f>
        <v>#REF!</v>
      </c>
      <c r="BM9" s="115" t="e">
        <f>Y9/$BF$8</f>
        <v>#REF!</v>
      </c>
    </row>
    <row r="10" spans="2:65" ht="39" customHeight="1">
      <c r="B10" s="773"/>
      <c r="C10" s="130" t="s">
        <v>55</v>
      </c>
      <c r="D10" s="130" t="e">
        <f>#REF!</f>
        <v>#REF!</v>
      </c>
      <c r="E10" s="131" t="e">
        <f>#REF!</f>
        <v>#REF!</v>
      </c>
      <c r="F10" s="29" t="e">
        <f>#REF!</f>
        <v>#REF!</v>
      </c>
      <c r="G10" s="132" t="e">
        <f>SUM(E10:F10)</f>
        <v>#REF!</v>
      </c>
      <c r="H10" s="240"/>
      <c r="I10" s="133" t="e">
        <f>#REF!</f>
        <v>#REF!</v>
      </c>
      <c r="J10" s="131" t="e">
        <f>#REF!</f>
        <v>#REF!</v>
      </c>
      <c r="K10" s="99" t="e">
        <f>#REF!</f>
        <v>#REF!</v>
      </c>
      <c r="L10" s="131" t="e">
        <f>#REF!</f>
        <v>#REF!</v>
      </c>
      <c r="M10" s="131" t="e">
        <f>#REF!</f>
        <v>#REF!</v>
      </c>
      <c r="N10" s="130" t="e">
        <f>#REF!</f>
        <v>#REF!</v>
      </c>
      <c r="O10" s="130" t="e">
        <f>#REF!</f>
        <v>#REF!</v>
      </c>
      <c r="P10" s="130" t="e">
        <f>#REF!</f>
        <v>#REF!</v>
      </c>
      <c r="Q10" s="134" t="e">
        <f>#REF!</f>
        <v>#REF!</v>
      </c>
      <c r="R10" s="135" t="e">
        <f>#REF!</f>
        <v>#REF!</v>
      </c>
      <c r="S10" s="136" t="e">
        <f>#REF!</f>
        <v>#REF!</v>
      </c>
      <c r="T10" s="97" t="e">
        <f>I10-J10+K10+L10+M10+Q10+R10+S10</f>
        <v>#REF!</v>
      </c>
      <c r="U10" s="132" t="e">
        <f>G10-T10</f>
        <v>#REF!</v>
      </c>
      <c r="V10" s="137" t="e">
        <f t="shared" si="0"/>
        <v>#REF!</v>
      </c>
      <c r="W10" s="132" t="e">
        <f t="shared" si="1"/>
        <v>#REF!</v>
      </c>
      <c r="X10" s="138" t="e">
        <f t="shared" si="2"/>
        <v>#REF!</v>
      </c>
      <c r="Y10" s="139" t="e">
        <f t="shared" si="3"/>
        <v>#REF!</v>
      </c>
      <c r="Z10" s="133" t="e">
        <f t="shared" si="4"/>
        <v>#REF!</v>
      </c>
      <c r="AA10" s="140" t="e">
        <f t="shared" si="5"/>
        <v>#REF!</v>
      </c>
      <c r="AB10" s="140" t="e">
        <f t="shared" si="6"/>
        <v>#REF!</v>
      </c>
      <c r="AC10" s="130" t="e">
        <f t="shared" si="7"/>
        <v>#REF!</v>
      </c>
      <c r="AD10" s="141" t="e">
        <f t="shared" si="8"/>
        <v>#REF!</v>
      </c>
      <c r="AE10" s="133" t="e">
        <f>#REF!</f>
        <v>#REF!</v>
      </c>
      <c r="AF10" s="130" t="e">
        <f>#REF!</f>
        <v>#REF!</v>
      </c>
      <c r="AG10" s="141" t="e">
        <f>#REF!</f>
        <v>#REF!</v>
      </c>
      <c r="AH10" s="132" t="e">
        <f>#REF!</f>
        <v>#REF!</v>
      </c>
      <c r="AI10" s="132" t="e">
        <f>#REF!</f>
        <v>#REF!</v>
      </c>
      <c r="AJ10" s="142" t="e">
        <f t="shared" si="9"/>
        <v>#REF!</v>
      </c>
      <c r="AK10" s="143" t="e">
        <f t="shared" si="10"/>
        <v>#REF!</v>
      </c>
      <c r="AL10" s="143" t="e">
        <f t="shared" si="11"/>
        <v>#REF!</v>
      </c>
      <c r="AN10" s="130">
        <v>45978</v>
      </c>
      <c r="AO10" s="130">
        <v>52161</v>
      </c>
      <c r="AP10" s="131">
        <v>59330</v>
      </c>
      <c r="AQ10" s="131">
        <v>55191</v>
      </c>
      <c r="AR10" s="131">
        <f>SUM(AN10:AP10)</f>
        <v>157469</v>
      </c>
      <c r="AS10" s="131">
        <f t="shared" si="15"/>
        <v>52489.666666666664</v>
      </c>
      <c r="AU10" s="130">
        <v>568</v>
      </c>
      <c r="AV10" s="131"/>
      <c r="AW10" s="131">
        <f t="shared" si="12"/>
        <v>568</v>
      </c>
      <c r="AX10" s="29"/>
      <c r="AY10" s="130">
        <v>141693</v>
      </c>
      <c r="AZ10" s="131">
        <v>3718</v>
      </c>
      <c r="BA10" s="131"/>
      <c r="BB10" s="131">
        <v>155549</v>
      </c>
      <c r="BC10" s="110">
        <f>AY10/BB10</f>
        <v>0.91092196028261196</v>
      </c>
      <c r="BD10" s="110"/>
      <c r="BE10" s="144" t="s">
        <v>56</v>
      </c>
      <c r="BF10" s="130">
        <v>154</v>
      </c>
      <c r="BG10" s="130"/>
      <c r="BH10" s="145" t="e">
        <f t="shared" si="13"/>
        <v>#REF!</v>
      </c>
      <c r="BI10" s="145" t="e">
        <f t="shared" si="14"/>
        <v>#REF!</v>
      </c>
      <c r="BJ10" s="145"/>
      <c r="BK10" s="130" t="e">
        <f>K10/$BF$8</f>
        <v>#REF!</v>
      </c>
      <c r="BL10" s="130" t="e">
        <f>U10/$BF$8</f>
        <v>#REF!</v>
      </c>
      <c r="BM10" s="130" t="e">
        <f>Y10/$BF$8</f>
        <v>#REF!</v>
      </c>
    </row>
    <row r="11" spans="2:65" ht="39" customHeight="1" thickBot="1">
      <c r="B11" s="774"/>
      <c r="C11" s="146" t="s">
        <v>1</v>
      </c>
      <c r="D11" s="146" t="e">
        <f>SUM(D8:D10)</f>
        <v>#REF!</v>
      </c>
      <c r="E11" s="147" t="e">
        <f>SUM(E8:E10)</f>
        <v>#REF!</v>
      </c>
      <c r="F11" s="148" t="e">
        <f>SUM(F8:F10)</f>
        <v>#REF!</v>
      </c>
      <c r="G11" s="149" t="e">
        <f>SUM(G8:G10)</f>
        <v>#REF!</v>
      </c>
      <c r="H11" s="241" t="e">
        <f>(D11+F11)/1000</f>
        <v>#REF!</v>
      </c>
      <c r="I11" s="150" t="e">
        <f>SUM(I8:I10)</f>
        <v>#REF!</v>
      </c>
      <c r="J11" s="147" t="e">
        <f>SUM(J8:J10)</f>
        <v>#REF!</v>
      </c>
      <c r="K11" s="147" t="e">
        <f>SUM(K8:K10)</f>
        <v>#REF!</v>
      </c>
      <c r="L11" s="147" t="e">
        <f>SUM(L8:L10)</f>
        <v>#REF!</v>
      </c>
      <c r="M11" s="147" t="e">
        <f>SUM(M8:M10)</f>
        <v>#REF!</v>
      </c>
      <c r="N11" s="146" t="e">
        <f>SUM(I11:M11)/1000</f>
        <v>#REF!</v>
      </c>
      <c r="O11" s="146" t="e">
        <f t="shared" ref="O11:U11" si="16">SUM(O8:O10)</f>
        <v>#REF!</v>
      </c>
      <c r="P11" s="146" t="e">
        <f t="shared" si="16"/>
        <v>#REF!</v>
      </c>
      <c r="Q11" s="151" t="e">
        <f t="shared" si="16"/>
        <v>#REF!</v>
      </c>
      <c r="R11" s="152" t="e">
        <f t="shared" si="16"/>
        <v>#REF!</v>
      </c>
      <c r="S11" s="153" t="e">
        <f t="shared" si="16"/>
        <v>#REF!</v>
      </c>
      <c r="T11" s="149" t="e">
        <f t="shared" si="16"/>
        <v>#REF!</v>
      </c>
      <c r="U11" s="149" t="e">
        <f t="shared" si="16"/>
        <v>#REF!</v>
      </c>
      <c r="V11" s="154" t="e">
        <f t="shared" si="0"/>
        <v>#REF!</v>
      </c>
      <c r="W11" s="149" t="e">
        <f t="shared" si="1"/>
        <v>#REF!</v>
      </c>
      <c r="X11" s="155" t="e">
        <f t="shared" si="2"/>
        <v>#REF!</v>
      </c>
      <c r="Y11" s="156" t="e">
        <f t="shared" si="3"/>
        <v>#REF!</v>
      </c>
      <c r="Z11" s="150" t="e">
        <f t="shared" si="4"/>
        <v>#REF!</v>
      </c>
      <c r="AA11" s="157" t="e">
        <f t="shared" si="5"/>
        <v>#REF!</v>
      </c>
      <c r="AB11" s="157" t="e">
        <f t="shared" si="6"/>
        <v>#REF!</v>
      </c>
      <c r="AC11" s="146" t="e">
        <f t="shared" si="7"/>
        <v>#REF!</v>
      </c>
      <c r="AD11" s="158" t="e">
        <f t="shared" si="8"/>
        <v>#REF!</v>
      </c>
      <c r="AE11" s="150" t="e">
        <f>SUM(AE8:AE10)</f>
        <v>#REF!</v>
      </c>
      <c r="AF11" s="146" t="e">
        <f>SUM(AF8:AF10)</f>
        <v>#REF!</v>
      </c>
      <c r="AG11" s="158" t="e">
        <f>SUM(AG8:AG10)</f>
        <v>#REF!</v>
      </c>
      <c r="AH11" s="149" t="e">
        <f>SUM(AH8:AH10)</f>
        <v>#REF!</v>
      </c>
      <c r="AI11" s="149" t="e">
        <f>SUM(AI8:AI10)</f>
        <v>#REF!</v>
      </c>
      <c r="AJ11" s="159" t="e">
        <f t="shared" si="9"/>
        <v>#REF!</v>
      </c>
      <c r="AK11" s="160" t="e">
        <f t="shared" si="10"/>
        <v>#REF!</v>
      </c>
      <c r="AL11" s="160" t="e">
        <f t="shared" si="11"/>
        <v>#REF!</v>
      </c>
      <c r="AN11" s="146">
        <f t="shared" ref="AN11:AS11" si="17">SUM(AN8:AN10)</f>
        <v>188372</v>
      </c>
      <c r="AO11" s="146">
        <f t="shared" si="17"/>
        <v>197319</v>
      </c>
      <c r="AP11" s="147">
        <f t="shared" si="17"/>
        <v>209315</v>
      </c>
      <c r="AQ11" s="147">
        <f t="shared" si="17"/>
        <v>191833</v>
      </c>
      <c r="AR11" s="147">
        <f t="shared" si="17"/>
        <v>595006</v>
      </c>
      <c r="AS11" s="147">
        <f t="shared" si="17"/>
        <v>198335.33333333331</v>
      </c>
      <c r="AU11" s="146">
        <f>SUM(AU8:AU10)</f>
        <v>2333</v>
      </c>
      <c r="AV11" s="147">
        <f>SUM(AV8:AV10)</f>
        <v>0</v>
      </c>
      <c r="AW11" s="147">
        <f t="shared" si="12"/>
        <v>2333</v>
      </c>
      <c r="AX11" s="29"/>
      <c r="AY11" s="146"/>
      <c r="AZ11" s="147"/>
      <c r="BA11" s="147"/>
      <c r="BB11" s="147"/>
      <c r="BC11" s="110"/>
      <c r="BD11" s="110"/>
      <c r="BE11" s="161"/>
      <c r="BF11" s="146">
        <f>SUM(BF8:BF10)</f>
        <v>417</v>
      </c>
      <c r="BG11" s="146">
        <f>SUM(BG8:BG10)</f>
        <v>0</v>
      </c>
      <c r="BH11" s="162" t="e">
        <f t="shared" si="13"/>
        <v>#REF!</v>
      </c>
      <c r="BI11" s="162" t="e">
        <f t="shared" si="14"/>
        <v>#REF!</v>
      </c>
      <c r="BJ11" s="162"/>
      <c r="BK11" s="146" t="e">
        <f>SUM(BK8:BK10)</f>
        <v>#REF!</v>
      </c>
      <c r="BL11" s="146" t="e">
        <f>SUM(BL8:BL10)</f>
        <v>#REF!</v>
      </c>
      <c r="BM11" s="146" t="e">
        <f>SUM(BM8:BM10)</f>
        <v>#REF!</v>
      </c>
    </row>
    <row r="12" spans="2:65" ht="39" customHeight="1">
      <c r="B12" s="775" t="s">
        <v>2</v>
      </c>
      <c r="C12" s="77" t="s">
        <v>57</v>
      </c>
      <c r="D12" s="77" t="e">
        <f>#REF!</f>
        <v>#REF!</v>
      </c>
      <c r="E12" s="36" t="e">
        <f>#REF!</f>
        <v>#REF!</v>
      </c>
      <c r="F12" s="78"/>
      <c r="G12" s="79" t="e">
        <f>SUM(E12:F12)</f>
        <v>#REF!</v>
      </c>
      <c r="H12" s="237"/>
      <c r="I12" s="80" t="e">
        <f>#REF!</f>
        <v>#REF!</v>
      </c>
      <c r="J12" s="36" t="e">
        <f>#REF!</f>
        <v>#REF!</v>
      </c>
      <c r="K12" s="36" t="e">
        <f>#REF!</f>
        <v>#REF!</v>
      </c>
      <c r="L12" s="36" t="e">
        <f>#REF!</f>
        <v>#REF!</v>
      </c>
      <c r="M12" s="36" t="e">
        <f>#REF!</f>
        <v>#REF!</v>
      </c>
      <c r="N12" s="77" t="e">
        <f>#REF!</f>
        <v>#REF!</v>
      </c>
      <c r="O12" s="77" t="e">
        <f>#REF!</f>
        <v>#REF!</v>
      </c>
      <c r="P12" s="77" t="e">
        <f>#REF!</f>
        <v>#REF!</v>
      </c>
      <c r="Q12" s="82" t="e">
        <f>#REF!</f>
        <v>#REF!</v>
      </c>
      <c r="R12" s="83" t="e">
        <f>#REF!</f>
        <v>#REF!</v>
      </c>
      <c r="S12" s="84" t="e">
        <f>#REF!</f>
        <v>#REF!</v>
      </c>
      <c r="T12" s="97" t="e">
        <f>I12-J12+K12+L12+M12+Q12+R12+S12</f>
        <v>#REF!</v>
      </c>
      <c r="U12" s="79" t="e">
        <f>G12-T12</f>
        <v>#REF!</v>
      </c>
      <c r="V12" s="85" t="e">
        <f t="shared" si="0"/>
        <v>#REF!</v>
      </c>
      <c r="W12" s="79" t="e">
        <f t="shared" si="1"/>
        <v>#REF!</v>
      </c>
      <c r="X12" s="86" t="e">
        <f t="shared" si="2"/>
        <v>#REF!</v>
      </c>
      <c r="Y12" s="87" t="e">
        <f t="shared" si="3"/>
        <v>#REF!</v>
      </c>
      <c r="Z12" s="80" t="e">
        <f t="shared" si="4"/>
        <v>#REF!</v>
      </c>
      <c r="AA12" s="88" t="e">
        <f t="shared" si="5"/>
        <v>#REF!</v>
      </c>
      <c r="AB12" s="88" t="e">
        <f t="shared" si="6"/>
        <v>#REF!</v>
      </c>
      <c r="AC12" s="77" t="e">
        <f t="shared" si="7"/>
        <v>#REF!</v>
      </c>
      <c r="AD12" s="89" t="e">
        <f t="shared" si="8"/>
        <v>#REF!</v>
      </c>
      <c r="AE12" s="80" t="e">
        <f>#REF!</f>
        <v>#REF!</v>
      </c>
      <c r="AF12" s="77" t="e">
        <f>#REF!</f>
        <v>#REF!</v>
      </c>
      <c r="AG12" s="89" t="e">
        <f>#REF!</f>
        <v>#REF!</v>
      </c>
      <c r="AH12" s="79" t="e">
        <f>#REF!</f>
        <v>#REF!</v>
      </c>
      <c r="AI12" s="79" t="e">
        <f>#REF!</f>
        <v>#REF!</v>
      </c>
      <c r="AJ12" s="90" t="e">
        <f t="shared" si="9"/>
        <v>#REF!</v>
      </c>
      <c r="AK12" s="163" t="e">
        <f t="shared" si="10"/>
        <v>#REF!</v>
      </c>
      <c r="AL12" s="163" t="e">
        <f t="shared" si="11"/>
        <v>#REF!</v>
      </c>
      <c r="AN12" s="77">
        <v>74248</v>
      </c>
      <c r="AO12" s="77">
        <v>78912</v>
      </c>
      <c r="AP12" s="36">
        <v>76148</v>
      </c>
      <c r="AQ12" s="36">
        <v>55490</v>
      </c>
      <c r="AR12" s="36">
        <f t="shared" ref="AR12:AR24" si="18">SUM(AN12:AP12)</f>
        <v>229308</v>
      </c>
      <c r="AS12" s="36">
        <f t="shared" si="15"/>
        <v>76436</v>
      </c>
      <c r="AU12" s="77">
        <v>816</v>
      </c>
      <c r="AV12" s="36"/>
      <c r="AW12" s="36">
        <f t="shared" si="12"/>
        <v>816</v>
      </c>
      <c r="AX12" s="29"/>
      <c r="AY12" s="77">
        <v>131413</v>
      </c>
      <c r="AZ12" s="36">
        <v>14348</v>
      </c>
      <c r="BA12" s="36"/>
      <c r="BB12" s="36">
        <v>155803</v>
      </c>
      <c r="BC12" s="110">
        <f>AY12/BB12</f>
        <v>0.84345615938075647</v>
      </c>
      <c r="BD12" s="110"/>
      <c r="BE12" s="92" t="s">
        <v>50</v>
      </c>
      <c r="BF12" s="77">
        <v>200</v>
      </c>
      <c r="BG12" s="77"/>
      <c r="BH12" s="93" t="e">
        <f t="shared" si="13"/>
        <v>#REF!</v>
      </c>
      <c r="BI12" s="93" t="e">
        <f t="shared" si="14"/>
        <v>#REF!</v>
      </c>
      <c r="BJ12" s="93"/>
      <c r="BK12" s="77" t="e">
        <f>K12/$BF$8</f>
        <v>#REF!</v>
      </c>
      <c r="BL12" s="77" t="e">
        <f>U12/$BF$8</f>
        <v>#REF!</v>
      </c>
      <c r="BM12" s="77" t="e">
        <f>Y12/$BF$8</f>
        <v>#REF!</v>
      </c>
    </row>
    <row r="13" spans="2:65" ht="39" customHeight="1">
      <c r="B13" s="773"/>
      <c r="C13" s="115" t="s">
        <v>58</v>
      </c>
      <c r="D13" s="115" t="e">
        <f>#REF!</f>
        <v>#REF!</v>
      </c>
      <c r="E13" s="116" t="e">
        <f>#REF!</f>
        <v>#REF!</v>
      </c>
      <c r="F13" s="117"/>
      <c r="G13" s="118" t="e">
        <f>SUM(E13:F13)</f>
        <v>#REF!</v>
      </c>
      <c r="H13" s="239"/>
      <c r="I13" s="119" t="e">
        <f>#REF!</f>
        <v>#REF!</v>
      </c>
      <c r="J13" s="116" t="e">
        <f>#REF!</f>
        <v>#REF!</v>
      </c>
      <c r="K13" s="116" t="e">
        <f>#REF!</f>
        <v>#REF!</v>
      </c>
      <c r="L13" s="116" t="e">
        <f>#REF!</f>
        <v>#REF!</v>
      </c>
      <c r="M13" s="116" t="e">
        <f>#REF!</f>
        <v>#REF!</v>
      </c>
      <c r="N13" s="115" t="e">
        <f>#REF!</f>
        <v>#REF!</v>
      </c>
      <c r="O13" s="115" t="e">
        <f>#REF!</f>
        <v>#REF!</v>
      </c>
      <c r="P13" s="115" t="e">
        <f>#REF!</f>
        <v>#REF!</v>
      </c>
      <c r="Q13" s="120" t="e">
        <f>#REF!</f>
        <v>#REF!</v>
      </c>
      <c r="R13" s="121" t="e">
        <f>#REF!</f>
        <v>#REF!</v>
      </c>
      <c r="S13" s="122" t="e">
        <f>#REF!</f>
        <v>#REF!</v>
      </c>
      <c r="T13" s="97" t="e">
        <f>I13-J13+K13+L13+M13+Q13+R13+S13</f>
        <v>#REF!</v>
      </c>
      <c r="U13" s="118" t="e">
        <f>G13-T13</f>
        <v>#REF!</v>
      </c>
      <c r="V13" s="123" t="e">
        <f t="shared" si="0"/>
        <v>#REF!</v>
      </c>
      <c r="W13" s="118" t="e">
        <f t="shared" si="1"/>
        <v>#REF!</v>
      </c>
      <c r="X13" s="124" t="e">
        <f t="shared" si="2"/>
        <v>#REF!</v>
      </c>
      <c r="Y13" s="125" t="e">
        <f t="shared" si="3"/>
        <v>#REF!</v>
      </c>
      <c r="Z13" s="119" t="e">
        <f t="shared" si="4"/>
        <v>#REF!</v>
      </c>
      <c r="AA13" s="126" t="e">
        <f t="shared" si="5"/>
        <v>#REF!</v>
      </c>
      <c r="AB13" s="126" t="e">
        <f t="shared" si="6"/>
        <v>#REF!</v>
      </c>
      <c r="AC13" s="115" t="e">
        <f t="shared" si="7"/>
        <v>#REF!</v>
      </c>
      <c r="AD13" s="164" t="e">
        <f t="shared" si="8"/>
        <v>#REF!</v>
      </c>
      <c r="AE13" s="119" t="e">
        <f>#REF!</f>
        <v>#REF!</v>
      </c>
      <c r="AF13" s="115" t="e">
        <f>#REF!</f>
        <v>#REF!</v>
      </c>
      <c r="AG13" s="164" t="e">
        <f>#REF!</f>
        <v>#REF!</v>
      </c>
      <c r="AH13" s="118" t="e">
        <f>#REF!</f>
        <v>#REF!</v>
      </c>
      <c r="AI13" s="118" t="e">
        <f>#REF!</f>
        <v>#REF!</v>
      </c>
      <c r="AJ13" s="127" t="e">
        <f t="shared" si="9"/>
        <v>#REF!</v>
      </c>
      <c r="AK13" s="128" t="e">
        <f t="shared" si="10"/>
        <v>#REF!</v>
      </c>
      <c r="AL13" s="128" t="e">
        <f t="shared" si="11"/>
        <v>#REF!</v>
      </c>
      <c r="AN13" s="115">
        <v>56781</v>
      </c>
      <c r="AO13" s="115">
        <v>69755</v>
      </c>
      <c r="AP13" s="116">
        <v>77349</v>
      </c>
      <c r="AQ13" s="116">
        <v>68716</v>
      </c>
      <c r="AR13" s="116">
        <f t="shared" si="18"/>
        <v>203885</v>
      </c>
      <c r="AS13" s="116">
        <f t="shared" si="15"/>
        <v>67961.666666666672</v>
      </c>
      <c r="AU13" s="115">
        <v>642</v>
      </c>
      <c r="AV13" s="116"/>
      <c r="AW13" s="116">
        <f t="shared" si="12"/>
        <v>642</v>
      </c>
      <c r="AX13" s="29"/>
      <c r="AY13" s="115">
        <v>29369</v>
      </c>
      <c r="AZ13" s="116">
        <v>8306</v>
      </c>
      <c r="BA13" s="116"/>
      <c r="BB13" s="116">
        <v>51296</v>
      </c>
      <c r="BC13" s="110">
        <f>AY13/BB13</f>
        <v>0.57253976918278227</v>
      </c>
      <c r="BD13" s="110"/>
      <c r="BE13" s="165" t="s">
        <v>59</v>
      </c>
      <c r="BF13" s="166">
        <v>66</v>
      </c>
      <c r="BG13" s="166"/>
      <c r="BH13" s="166" t="e">
        <f t="shared" si="13"/>
        <v>#REF!</v>
      </c>
      <c r="BI13" s="166" t="e">
        <f t="shared" si="14"/>
        <v>#REF!</v>
      </c>
      <c r="BJ13" s="166"/>
      <c r="BK13" s="115" t="e">
        <f>K13/$BF$8</f>
        <v>#REF!</v>
      </c>
      <c r="BL13" s="115" t="e">
        <f>U13/$BF$8</f>
        <v>#REF!</v>
      </c>
      <c r="BM13" s="115" t="e">
        <f>Y13/$BF$8</f>
        <v>#REF!</v>
      </c>
    </row>
    <row r="14" spans="2:65" ht="39" customHeight="1">
      <c r="B14" s="773"/>
      <c r="C14" s="115" t="s">
        <v>60</v>
      </c>
      <c r="D14" s="115" t="e">
        <f>#REF!</f>
        <v>#REF!</v>
      </c>
      <c r="E14" s="116" t="e">
        <f>#REF!</f>
        <v>#REF!</v>
      </c>
      <c r="F14" s="167"/>
      <c r="G14" s="118" t="e">
        <f>SUM(E14:F14)</f>
        <v>#REF!</v>
      </c>
      <c r="H14" s="239"/>
      <c r="I14" s="119" t="e">
        <f>#REF!</f>
        <v>#REF!</v>
      </c>
      <c r="J14" s="116" t="e">
        <f>#REF!</f>
        <v>#REF!</v>
      </c>
      <c r="K14" s="116" t="e">
        <f>#REF!</f>
        <v>#REF!</v>
      </c>
      <c r="L14" s="116" t="e">
        <f>#REF!</f>
        <v>#REF!</v>
      </c>
      <c r="M14" s="116" t="e">
        <f>#REF!</f>
        <v>#REF!</v>
      </c>
      <c r="N14" s="115" t="e">
        <f>#REF!</f>
        <v>#REF!</v>
      </c>
      <c r="O14" s="115" t="e">
        <f>#REF!</f>
        <v>#REF!</v>
      </c>
      <c r="P14" s="115" t="e">
        <f>#REF!</f>
        <v>#REF!</v>
      </c>
      <c r="Q14" s="120" t="e">
        <f>#REF!</f>
        <v>#REF!</v>
      </c>
      <c r="R14" s="121" t="e">
        <f>#REF!</f>
        <v>#REF!</v>
      </c>
      <c r="S14" s="122" t="e">
        <f>#REF!</f>
        <v>#REF!</v>
      </c>
      <c r="T14" s="97" t="e">
        <f>I14-J14+K14+L14+M14+Q14+R14+S14</f>
        <v>#REF!</v>
      </c>
      <c r="U14" s="118" t="e">
        <f>G14-T14</f>
        <v>#REF!</v>
      </c>
      <c r="V14" s="123" t="e">
        <f t="shared" si="0"/>
        <v>#REF!</v>
      </c>
      <c r="W14" s="118" t="e">
        <f t="shared" si="1"/>
        <v>#REF!</v>
      </c>
      <c r="X14" s="124" t="e">
        <f t="shared" si="2"/>
        <v>#REF!</v>
      </c>
      <c r="Y14" s="125" t="e">
        <f t="shared" si="3"/>
        <v>#REF!</v>
      </c>
      <c r="Z14" s="119" t="e">
        <f t="shared" si="4"/>
        <v>#REF!</v>
      </c>
      <c r="AA14" s="126" t="e">
        <f t="shared" si="5"/>
        <v>#REF!</v>
      </c>
      <c r="AB14" s="126" t="e">
        <f t="shared" si="6"/>
        <v>#REF!</v>
      </c>
      <c r="AC14" s="115" t="e">
        <f t="shared" si="7"/>
        <v>#REF!</v>
      </c>
      <c r="AD14" s="164" t="e">
        <f t="shared" si="8"/>
        <v>#REF!</v>
      </c>
      <c r="AE14" s="119" t="e">
        <f>#REF!</f>
        <v>#REF!</v>
      </c>
      <c r="AF14" s="115" t="e">
        <f>#REF!</f>
        <v>#REF!</v>
      </c>
      <c r="AG14" s="164" t="e">
        <f>#REF!</f>
        <v>#REF!</v>
      </c>
      <c r="AH14" s="118" t="e">
        <f>#REF!</f>
        <v>#REF!</v>
      </c>
      <c r="AI14" s="118" t="e">
        <f>#REF!</f>
        <v>#REF!</v>
      </c>
      <c r="AJ14" s="127" t="e">
        <f t="shared" si="9"/>
        <v>#REF!</v>
      </c>
      <c r="AK14" s="128" t="e">
        <f t="shared" si="10"/>
        <v>#REF!</v>
      </c>
      <c r="AL14" s="128" t="e">
        <f t="shared" si="11"/>
        <v>#REF!</v>
      </c>
      <c r="AN14" s="115">
        <v>30822</v>
      </c>
      <c r="AO14" s="115">
        <v>31484</v>
      </c>
      <c r="AP14" s="116">
        <v>31754</v>
      </c>
      <c r="AQ14" s="116">
        <v>26161</v>
      </c>
      <c r="AR14" s="116">
        <f t="shared" si="18"/>
        <v>94060</v>
      </c>
      <c r="AS14" s="116">
        <f t="shared" si="15"/>
        <v>31353.333333333332</v>
      </c>
      <c r="AU14" s="115">
        <v>608</v>
      </c>
      <c r="AV14" s="116"/>
      <c r="AW14" s="116">
        <f t="shared" si="12"/>
        <v>608</v>
      </c>
      <c r="AX14" s="29"/>
      <c r="AY14" s="115">
        <v>163186</v>
      </c>
      <c r="AZ14" s="116">
        <v>10550</v>
      </c>
      <c r="BA14" s="116"/>
      <c r="BB14" s="116">
        <v>211343</v>
      </c>
      <c r="BC14" s="110">
        <f>AY14/BB14</f>
        <v>0.77213818295377656</v>
      </c>
      <c r="BD14" s="110"/>
      <c r="BE14" s="129" t="s">
        <v>59</v>
      </c>
      <c r="BF14" s="115">
        <v>200</v>
      </c>
      <c r="BG14" s="115"/>
      <c r="BH14" s="114" t="e">
        <f t="shared" si="13"/>
        <v>#REF!</v>
      </c>
      <c r="BI14" s="114" t="e">
        <f t="shared" si="14"/>
        <v>#REF!</v>
      </c>
      <c r="BJ14" s="114"/>
      <c r="BK14" s="115" t="e">
        <f>K14/$BF$8</f>
        <v>#REF!</v>
      </c>
      <c r="BL14" s="115" t="e">
        <f>U14/$BF$8</f>
        <v>#REF!</v>
      </c>
      <c r="BM14" s="115" t="e">
        <f>Y14/$BF$8</f>
        <v>#REF!</v>
      </c>
    </row>
    <row r="15" spans="2:65" ht="39" customHeight="1">
      <c r="B15" s="773"/>
      <c r="C15" s="130" t="s">
        <v>84</v>
      </c>
      <c r="D15" s="130" t="e">
        <f>#REF!</f>
        <v>#REF!</v>
      </c>
      <c r="E15" s="131" t="e">
        <f>#REF!</f>
        <v>#REF!</v>
      </c>
      <c r="F15" s="29" t="e">
        <f>#REF!</f>
        <v>#REF!</v>
      </c>
      <c r="G15" s="132" t="e">
        <f>SUM(E15:F15)</f>
        <v>#REF!</v>
      </c>
      <c r="H15" s="240"/>
      <c r="I15" s="133" t="e">
        <f>#REF!</f>
        <v>#REF!</v>
      </c>
      <c r="J15" s="131" t="e">
        <f>#REF!</f>
        <v>#REF!</v>
      </c>
      <c r="K15" s="131" t="e">
        <f>#REF!</f>
        <v>#REF!</v>
      </c>
      <c r="L15" s="131" t="e">
        <f>#REF!</f>
        <v>#REF!</v>
      </c>
      <c r="M15" s="131" t="e">
        <f>#REF!</f>
        <v>#REF!</v>
      </c>
      <c r="N15" s="130" t="e">
        <f>#REF!</f>
        <v>#REF!</v>
      </c>
      <c r="O15" s="130" t="e">
        <f>#REF!</f>
        <v>#REF!</v>
      </c>
      <c r="P15" s="130" t="e">
        <f>#REF!</f>
        <v>#REF!</v>
      </c>
      <c r="Q15" s="134" t="e">
        <f>#REF!</f>
        <v>#REF!</v>
      </c>
      <c r="R15" s="135" t="e">
        <f>#REF!</f>
        <v>#REF!</v>
      </c>
      <c r="S15" s="136" t="e">
        <f>#REF!</f>
        <v>#REF!</v>
      </c>
      <c r="T15" s="97" t="e">
        <f>I15-J15+K15+L15+M15+Q15+R15+S15</f>
        <v>#REF!</v>
      </c>
      <c r="U15" s="132" t="e">
        <f>G15-T15</f>
        <v>#REF!</v>
      </c>
      <c r="V15" s="137" t="e">
        <f t="shared" si="0"/>
        <v>#REF!</v>
      </c>
      <c r="W15" s="132" t="e">
        <f t="shared" si="1"/>
        <v>#REF!</v>
      </c>
      <c r="X15" s="138" t="e">
        <f t="shared" si="2"/>
        <v>#REF!</v>
      </c>
      <c r="Y15" s="139" t="e">
        <f t="shared" si="3"/>
        <v>#REF!</v>
      </c>
      <c r="Z15" s="133" t="e">
        <f t="shared" si="4"/>
        <v>#REF!</v>
      </c>
      <c r="AA15" s="140" t="e">
        <f t="shared" si="5"/>
        <v>#REF!</v>
      </c>
      <c r="AB15" s="140" t="e">
        <f t="shared" si="6"/>
        <v>#REF!</v>
      </c>
      <c r="AC15" s="130" t="e">
        <f t="shared" si="7"/>
        <v>#REF!</v>
      </c>
      <c r="AD15" s="141" t="e">
        <f t="shared" si="8"/>
        <v>#REF!</v>
      </c>
      <c r="AE15" s="133" t="e">
        <f>#REF!</f>
        <v>#REF!</v>
      </c>
      <c r="AF15" s="130" t="e">
        <f>#REF!</f>
        <v>#REF!</v>
      </c>
      <c r="AG15" s="141" t="e">
        <f>#REF!</f>
        <v>#REF!</v>
      </c>
      <c r="AH15" s="132" t="e">
        <f>#REF!</f>
        <v>#REF!</v>
      </c>
      <c r="AI15" s="132" t="e">
        <f>#REF!</f>
        <v>#REF!</v>
      </c>
      <c r="AJ15" s="142" t="e">
        <f t="shared" si="9"/>
        <v>#REF!</v>
      </c>
      <c r="AK15" s="143" t="e">
        <f t="shared" si="10"/>
        <v>#REF!</v>
      </c>
      <c r="AL15" s="143" t="e">
        <f t="shared" si="11"/>
        <v>#REF!</v>
      </c>
      <c r="AN15" s="130">
        <v>55998</v>
      </c>
      <c r="AO15" s="130">
        <v>57061</v>
      </c>
      <c r="AP15" s="131">
        <v>57915</v>
      </c>
      <c r="AQ15" s="131">
        <v>51079</v>
      </c>
      <c r="AR15" s="131">
        <f t="shared" si="18"/>
        <v>170974</v>
      </c>
      <c r="AS15" s="131">
        <f t="shared" si="15"/>
        <v>56991.333333333336</v>
      </c>
      <c r="AU15" s="130">
        <v>1388</v>
      </c>
      <c r="AV15" s="131"/>
      <c r="AW15" s="131">
        <f t="shared" si="12"/>
        <v>1388</v>
      </c>
      <c r="AX15" s="29"/>
      <c r="AY15" s="130">
        <v>319301</v>
      </c>
      <c r="AZ15" s="131">
        <v>16557</v>
      </c>
      <c r="BA15" s="131"/>
      <c r="BB15" s="131">
        <v>361996</v>
      </c>
      <c r="BC15" s="110">
        <f>AY15/BB15</f>
        <v>0.88205670780892609</v>
      </c>
      <c r="BD15" s="110"/>
      <c r="BE15" s="144" t="s">
        <v>59</v>
      </c>
      <c r="BF15" s="130">
        <v>207</v>
      </c>
      <c r="BG15" s="130"/>
      <c r="BH15" s="145" t="e">
        <f t="shared" si="13"/>
        <v>#REF!</v>
      </c>
      <c r="BI15" s="145" t="e">
        <f t="shared" si="14"/>
        <v>#REF!</v>
      </c>
      <c r="BJ15" s="145"/>
      <c r="BK15" s="130" t="e">
        <f>K15/$BF$8</f>
        <v>#REF!</v>
      </c>
      <c r="BL15" s="130" t="e">
        <f>U15/$BF$8</f>
        <v>#REF!</v>
      </c>
      <c r="BM15" s="130" t="e">
        <f>Y15/$BF$8</f>
        <v>#REF!</v>
      </c>
    </row>
    <row r="16" spans="2:65" ht="39" customHeight="1" thickBot="1">
      <c r="B16" s="774"/>
      <c r="C16" s="146" t="s">
        <v>1</v>
      </c>
      <c r="D16" s="146" t="e">
        <f>SUM(D12:D15)</f>
        <v>#REF!</v>
      </c>
      <c r="E16" s="147" t="e">
        <f>SUM(E12:E15)</f>
        <v>#REF!</v>
      </c>
      <c r="F16" s="148" t="e">
        <f>SUM(F12:F15)</f>
        <v>#REF!</v>
      </c>
      <c r="G16" s="149" t="e">
        <f>SUM(G12:G15)</f>
        <v>#REF!</v>
      </c>
      <c r="H16" s="241" t="e">
        <f>(D16+F16)/1000</f>
        <v>#REF!</v>
      </c>
      <c r="I16" s="150" t="e">
        <f>SUM(I12:I15)</f>
        <v>#REF!</v>
      </c>
      <c r="J16" s="147" t="e">
        <f>SUM(J12:J15)</f>
        <v>#REF!</v>
      </c>
      <c r="K16" s="147" t="e">
        <f>SUM(K12:K15)</f>
        <v>#REF!</v>
      </c>
      <c r="L16" s="147" t="e">
        <f>SUM(L12:L15)</f>
        <v>#REF!</v>
      </c>
      <c r="M16" s="147" t="e">
        <f>SUM(M12:M15)</f>
        <v>#REF!</v>
      </c>
      <c r="N16" s="146" t="e">
        <f>SUM(I16:M16)/1000</f>
        <v>#REF!</v>
      </c>
      <c r="O16" s="146" t="e">
        <f t="shared" ref="O16:U16" si="19">SUM(O12:O15)</f>
        <v>#REF!</v>
      </c>
      <c r="P16" s="146" t="e">
        <f t="shared" si="19"/>
        <v>#REF!</v>
      </c>
      <c r="Q16" s="151" t="e">
        <f t="shared" si="19"/>
        <v>#REF!</v>
      </c>
      <c r="R16" s="152" t="e">
        <f t="shared" si="19"/>
        <v>#REF!</v>
      </c>
      <c r="S16" s="153" t="e">
        <f t="shared" si="19"/>
        <v>#REF!</v>
      </c>
      <c r="T16" s="149" t="e">
        <f t="shared" si="19"/>
        <v>#REF!</v>
      </c>
      <c r="U16" s="149" t="e">
        <f t="shared" si="19"/>
        <v>#REF!</v>
      </c>
      <c r="V16" s="154" t="e">
        <f t="shared" si="0"/>
        <v>#REF!</v>
      </c>
      <c r="W16" s="149" t="e">
        <f t="shared" si="1"/>
        <v>#REF!</v>
      </c>
      <c r="X16" s="155" t="e">
        <f t="shared" si="2"/>
        <v>#REF!</v>
      </c>
      <c r="Y16" s="156" t="e">
        <f t="shared" si="3"/>
        <v>#REF!</v>
      </c>
      <c r="Z16" s="150" t="e">
        <f t="shared" si="4"/>
        <v>#REF!</v>
      </c>
      <c r="AA16" s="157" t="e">
        <f t="shared" si="5"/>
        <v>#REF!</v>
      </c>
      <c r="AB16" s="157" t="e">
        <f t="shared" si="6"/>
        <v>#REF!</v>
      </c>
      <c r="AC16" s="146" t="e">
        <f t="shared" si="7"/>
        <v>#REF!</v>
      </c>
      <c r="AD16" s="158" t="e">
        <f t="shared" si="8"/>
        <v>#REF!</v>
      </c>
      <c r="AE16" s="150" t="e">
        <f>SUM(AE12:AE15)</f>
        <v>#REF!</v>
      </c>
      <c r="AF16" s="146" t="e">
        <f>SUM(AF12:AF15)</f>
        <v>#REF!</v>
      </c>
      <c r="AG16" s="158" t="e">
        <f>SUM(AG12:AG15)</f>
        <v>#REF!</v>
      </c>
      <c r="AH16" s="149" t="e">
        <f>SUM(AH12:AH15)</f>
        <v>#REF!</v>
      </c>
      <c r="AI16" s="149" t="e">
        <f>SUM(AI12:AI15)</f>
        <v>#REF!</v>
      </c>
      <c r="AJ16" s="159" t="e">
        <f t="shared" si="9"/>
        <v>#REF!</v>
      </c>
      <c r="AK16" s="160" t="e">
        <f t="shared" si="10"/>
        <v>#REF!</v>
      </c>
      <c r="AL16" s="160" t="e">
        <f t="shared" si="11"/>
        <v>#REF!</v>
      </c>
      <c r="AN16" s="146">
        <f t="shared" ref="AN16:AS16" si="20">SUM(AN12:AN15)</f>
        <v>217849</v>
      </c>
      <c r="AO16" s="146">
        <f t="shared" si="20"/>
        <v>237212</v>
      </c>
      <c r="AP16" s="147">
        <f t="shared" si="20"/>
        <v>243166</v>
      </c>
      <c r="AQ16" s="147">
        <f t="shared" si="20"/>
        <v>201446</v>
      </c>
      <c r="AR16" s="147">
        <f t="shared" si="20"/>
        <v>698227</v>
      </c>
      <c r="AS16" s="147">
        <f t="shared" si="20"/>
        <v>232742.33333333337</v>
      </c>
      <c r="AU16" s="146">
        <f>SUM(AU12:AU15)</f>
        <v>3454</v>
      </c>
      <c r="AV16" s="147">
        <f>SUM(AV12:AV15)</f>
        <v>0</v>
      </c>
      <c r="AW16" s="147">
        <f t="shared" si="12"/>
        <v>3454</v>
      </c>
      <c r="AX16" s="29"/>
      <c r="AY16" s="146"/>
      <c r="AZ16" s="147"/>
      <c r="BA16" s="147"/>
      <c r="BB16" s="147"/>
      <c r="BC16" s="110"/>
      <c r="BD16" s="110"/>
      <c r="BE16" s="161"/>
      <c r="BF16" s="146">
        <f>SUM(BF12:BF15)</f>
        <v>673</v>
      </c>
      <c r="BG16" s="146">
        <f>SUM(BG12:BG15)</f>
        <v>0</v>
      </c>
      <c r="BH16" s="162" t="e">
        <f t="shared" si="13"/>
        <v>#REF!</v>
      </c>
      <c r="BI16" s="162" t="e">
        <f t="shared" si="14"/>
        <v>#REF!</v>
      </c>
      <c r="BJ16" s="162"/>
      <c r="BK16" s="146" t="e">
        <f>SUM(BK12:BK15)</f>
        <v>#REF!</v>
      </c>
      <c r="BL16" s="146" t="e">
        <f>SUM(BL12:BL15)</f>
        <v>#REF!</v>
      </c>
      <c r="BM16" s="146" t="e">
        <f>SUM(BM12:BM15)</f>
        <v>#REF!</v>
      </c>
    </row>
    <row r="17" spans="2:65" ht="39" customHeight="1">
      <c r="B17" s="775" t="s">
        <v>61</v>
      </c>
      <c r="C17" s="130" t="s">
        <v>62</v>
      </c>
      <c r="D17" s="130" t="e">
        <f>#REF!</f>
        <v>#REF!</v>
      </c>
      <c r="E17" s="131" t="e">
        <f>#REF!</f>
        <v>#REF!</v>
      </c>
      <c r="F17" s="29" t="e">
        <f>#REF!</f>
        <v>#REF!</v>
      </c>
      <c r="G17" s="132" t="e">
        <f>SUM(E17:F17)</f>
        <v>#REF!</v>
      </c>
      <c r="H17" s="240"/>
      <c r="I17" s="133" t="e">
        <f>#REF!</f>
        <v>#REF!</v>
      </c>
      <c r="J17" s="131" t="e">
        <f>#REF!</f>
        <v>#REF!</v>
      </c>
      <c r="K17" s="131" t="e">
        <f>#REF!</f>
        <v>#REF!</v>
      </c>
      <c r="L17" s="131" t="e">
        <f>#REF!</f>
        <v>#REF!</v>
      </c>
      <c r="M17" s="131" t="e">
        <f>#REF!</f>
        <v>#REF!</v>
      </c>
      <c r="N17" s="130" t="e">
        <f>#REF!</f>
        <v>#REF!</v>
      </c>
      <c r="O17" s="130" t="e">
        <f>#REF!</f>
        <v>#REF!</v>
      </c>
      <c r="P17" t="e">
        <f>#REF!</f>
        <v>#REF!</v>
      </c>
      <c r="Q17" s="134" t="e">
        <f>#REF!</f>
        <v>#REF!</v>
      </c>
      <c r="R17" s="135" t="e">
        <f>#REF!</f>
        <v>#REF!</v>
      </c>
      <c r="S17" s="136" t="e">
        <f>#REF!</f>
        <v>#REF!</v>
      </c>
      <c r="T17" s="97" t="e">
        <f>I17-J17+K17+L17+M17+Q17+R17+S17</f>
        <v>#REF!</v>
      </c>
      <c r="U17" s="132" t="e">
        <f>G17-T17</f>
        <v>#REF!</v>
      </c>
      <c r="V17" s="137" t="e">
        <f t="shared" si="0"/>
        <v>#REF!</v>
      </c>
      <c r="W17" s="132" t="e">
        <f t="shared" si="1"/>
        <v>#REF!</v>
      </c>
      <c r="X17" s="138" t="e">
        <f t="shared" si="2"/>
        <v>#REF!</v>
      </c>
      <c r="Y17" s="139" t="e">
        <f t="shared" si="3"/>
        <v>#REF!</v>
      </c>
      <c r="Z17" s="133" t="e">
        <f t="shared" si="4"/>
        <v>#REF!</v>
      </c>
      <c r="AA17" s="140" t="e">
        <f t="shared" si="5"/>
        <v>#REF!</v>
      </c>
      <c r="AB17" s="140" t="e">
        <f t="shared" si="6"/>
        <v>#REF!</v>
      </c>
      <c r="AC17" s="130" t="e">
        <f t="shared" si="7"/>
        <v>#REF!</v>
      </c>
      <c r="AD17" s="141" t="e">
        <f t="shared" si="8"/>
        <v>#REF!</v>
      </c>
      <c r="AE17" s="133" t="e">
        <f>#REF!</f>
        <v>#REF!</v>
      </c>
      <c r="AF17" s="130" t="e">
        <f>#REF!</f>
        <v>#REF!</v>
      </c>
      <c r="AG17" s="141" t="e">
        <f>#REF!</f>
        <v>#REF!</v>
      </c>
      <c r="AH17" s="132" t="e">
        <f>#REF!</f>
        <v>#REF!</v>
      </c>
      <c r="AI17" s="132" t="e">
        <f>#REF!</f>
        <v>#REF!</v>
      </c>
      <c r="AJ17" s="142" t="e">
        <f t="shared" si="9"/>
        <v>#REF!</v>
      </c>
      <c r="AK17" s="143" t="e">
        <f t="shared" si="10"/>
        <v>#REF!</v>
      </c>
      <c r="AL17" s="143" t="e">
        <f t="shared" si="11"/>
        <v>#REF!</v>
      </c>
      <c r="AN17" s="130">
        <v>141525</v>
      </c>
      <c r="AO17" s="130">
        <v>150417</v>
      </c>
      <c r="AP17" s="131">
        <v>139259</v>
      </c>
      <c r="AQ17" s="131">
        <v>131690</v>
      </c>
      <c r="AR17" s="131">
        <f t="shared" si="18"/>
        <v>431201</v>
      </c>
      <c r="AS17" s="131">
        <f t="shared" si="15"/>
        <v>143733.66666666666</v>
      </c>
      <c r="AU17" s="130">
        <v>1328</v>
      </c>
      <c r="AV17" s="131"/>
      <c r="AW17" s="131">
        <f t="shared" si="12"/>
        <v>1328</v>
      </c>
      <c r="AX17" s="29"/>
      <c r="AY17" s="130">
        <v>173111</v>
      </c>
      <c r="AZ17" s="131">
        <v>0</v>
      </c>
      <c r="BA17" s="131"/>
      <c r="BB17" s="131">
        <v>205358</v>
      </c>
      <c r="BC17" s="110">
        <f>AY17/BB17</f>
        <v>0.84297178585689381</v>
      </c>
      <c r="BD17" s="110"/>
      <c r="BE17" s="144" t="s">
        <v>59</v>
      </c>
      <c r="BF17" s="130">
        <v>200</v>
      </c>
      <c r="BG17" s="130"/>
      <c r="BH17" s="168" t="e">
        <f t="shared" si="13"/>
        <v>#REF!</v>
      </c>
      <c r="BI17" s="168" t="e">
        <f t="shared" si="14"/>
        <v>#REF!</v>
      </c>
      <c r="BJ17" s="168"/>
      <c r="BK17" s="130" t="e">
        <f>K17/$BF$8</f>
        <v>#REF!</v>
      </c>
      <c r="BL17" s="130" t="e">
        <f>U17/$BF$8</f>
        <v>#REF!</v>
      </c>
      <c r="BM17" s="130" t="e">
        <f>Y17/$BF$8</f>
        <v>#REF!</v>
      </c>
    </row>
    <row r="18" spans="2:65" ht="39" customHeight="1">
      <c r="B18" s="773"/>
      <c r="C18" s="115" t="s">
        <v>63</v>
      </c>
      <c r="D18" s="115" t="e">
        <f>#REF!</f>
        <v>#REF!</v>
      </c>
      <c r="E18" s="116" t="e">
        <f>#REF!</f>
        <v>#REF!</v>
      </c>
      <c r="F18" s="117" t="e">
        <f>#REF!</f>
        <v>#REF!</v>
      </c>
      <c r="G18" s="118" t="e">
        <f>SUM(E18:F18)</f>
        <v>#REF!</v>
      </c>
      <c r="H18" s="239"/>
      <c r="I18" s="119" t="e">
        <f>#REF!</f>
        <v>#REF!</v>
      </c>
      <c r="J18" s="116" t="e">
        <f>#REF!</f>
        <v>#REF!</v>
      </c>
      <c r="K18" s="116" t="e">
        <f>#REF!</f>
        <v>#REF!</v>
      </c>
      <c r="L18" s="116" t="e">
        <f>#REF!</f>
        <v>#REF!</v>
      </c>
      <c r="M18" s="116" t="e">
        <f>#REF!</f>
        <v>#REF!</v>
      </c>
      <c r="N18" s="115" t="e">
        <f>#REF!</f>
        <v>#REF!</v>
      </c>
      <c r="O18" s="115" t="e">
        <f>#REF!</f>
        <v>#REF!</v>
      </c>
      <c r="P18" t="e">
        <f>#REF!</f>
        <v>#REF!</v>
      </c>
      <c r="Q18" s="120" t="e">
        <f>#REF!</f>
        <v>#REF!</v>
      </c>
      <c r="R18" s="121" t="e">
        <f>#REF!</f>
        <v>#REF!</v>
      </c>
      <c r="S18" s="122" t="e">
        <f>#REF!</f>
        <v>#REF!</v>
      </c>
      <c r="T18" s="97" t="e">
        <f>I18-J18+K18+L18+M18+Q18+R18+S18</f>
        <v>#REF!</v>
      </c>
      <c r="U18" s="118" t="e">
        <f>G18-T18</f>
        <v>#REF!</v>
      </c>
      <c r="V18" s="123" t="e">
        <f t="shared" si="0"/>
        <v>#REF!</v>
      </c>
      <c r="W18" s="118" t="e">
        <f t="shared" si="1"/>
        <v>#REF!</v>
      </c>
      <c r="X18" s="124" t="e">
        <f t="shared" si="2"/>
        <v>#REF!</v>
      </c>
      <c r="Y18" s="125" t="e">
        <f t="shared" si="3"/>
        <v>#REF!</v>
      </c>
      <c r="Z18" s="119" t="e">
        <f t="shared" si="4"/>
        <v>#REF!</v>
      </c>
      <c r="AA18" s="126" t="e">
        <f t="shared" si="5"/>
        <v>#REF!</v>
      </c>
      <c r="AB18" s="126" t="e">
        <f t="shared" si="6"/>
        <v>#REF!</v>
      </c>
      <c r="AC18" s="115" t="e">
        <f t="shared" si="7"/>
        <v>#REF!</v>
      </c>
      <c r="AD18" s="164" t="e">
        <f t="shared" si="8"/>
        <v>#REF!</v>
      </c>
      <c r="AE18" s="119" t="e">
        <f>#REF!</f>
        <v>#REF!</v>
      </c>
      <c r="AF18" s="115" t="e">
        <f>#REF!</f>
        <v>#REF!</v>
      </c>
      <c r="AG18" s="164" t="e">
        <f>#REF!</f>
        <v>#REF!</v>
      </c>
      <c r="AH18" s="118" t="e">
        <f>#REF!</f>
        <v>#REF!</v>
      </c>
      <c r="AI18" s="118" t="e">
        <f>#REF!</f>
        <v>#REF!</v>
      </c>
      <c r="AJ18" s="127" t="e">
        <f t="shared" si="9"/>
        <v>#REF!</v>
      </c>
      <c r="AK18" s="128" t="e">
        <f t="shared" si="10"/>
        <v>#REF!</v>
      </c>
      <c r="AL18" s="128" t="e">
        <f t="shared" si="11"/>
        <v>#REF!</v>
      </c>
      <c r="AN18" s="130">
        <v>33057</v>
      </c>
      <c r="AO18" s="115">
        <v>35896</v>
      </c>
      <c r="AP18" s="131">
        <v>40603</v>
      </c>
      <c r="AQ18" s="131">
        <v>44411</v>
      </c>
      <c r="AR18" s="131">
        <f t="shared" si="18"/>
        <v>109556</v>
      </c>
      <c r="AS18" s="131">
        <f t="shared" si="15"/>
        <v>36518.666666666664</v>
      </c>
      <c r="AU18" s="130">
        <v>962</v>
      </c>
      <c r="AV18" s="131"/>
      <c r="AW18" s="131">
        <f t="shared" si="12"/>
        <v>962</v>
      </c>
      <c r="AX18" s="29"/>
      <c r="AY18" s="130">
        <v>155367</v>
      </c>
      <c r="AZ18" s="131">
        <v>13490</v>
      </c>
      <c r="BA18" s="131"/>
      <c r="BB18" s="131">
        <v>177194</v>
      </c>
      <c r="BC18" s="110">
        <f>AY18/BB18</f>
        <v>0.87681862817025402</v>
      </c>
      <c r="BD18" s="110"/>
      <c r="BE18" s="144" t="s">
        <v>50</v>
      </c>
      <c r="BF18" s="130">
        <v>196</v>
      </c>
      <c r="BG18" s="130"/>
      <c r="BH18" s="114" t="e">
        <f t="shared" si="13"/>
        <v>#REF!</v>
      </c>
      <c r="BI18" s="114" t="e">
        <f t="shared" si="14"/>
        <v>#REF!</v>
      </c>
      <c r="BJ18" s="114"/>
      <c r="BK18" s="130" t="e">
        <f>K18/$BF$8</f>
        <v>#REF!</v>
      </c>
      <c r="BL18" s="130" t="e">
        <f>U18/$BF$8</f>
        <v>#REF!</v>
      </c>
      <c r="BM18" s="130" t="e">
        <f>Y18/$BF$8</f>
        <v>#REF!</v>
      </c>
    </row>
    <row r="19" spans="2:65" ht="39" customHeight="1">
      <c r="B19" s="773"/>
      <c r="C19" s="115" t="s">
        <v>64</v>
      </c>
      <c r="D19" s="115" t="e">
        <f>#REF!</f>
        <v>#REF!</v>
      </c>
      <c r="E19" s="116" t="e">
        <f>#REF!</f>
        <v>#REF!</v>
      </c>
      <c r="F19" s="117" t="e">
        <f>#REF!</f>
        <v>#REF!</v>
      </c>
      <c r="G19" s="118" t="e">
        <f>SUM(E19:F19)</f>
        <v>#REF!</v>
      </c>
      <c r="H19" s="239"/>
      <c r="I19" s="119" t="e">
        <f>#REF!</f>
        <v>#REF!</v>
      </c>
      <c r="J19" s="116" t="e">
        <f>#REF!</f>
        <v>#REF!</v>
      </c>
      <c r="K19" s="116" t="e">
        <f>#REF!</f>
        <v>#REF!</v>
      </c>
      <c r="L19" s="116" t="e">
        <f>#REF!</f>
        <v>#REF!</v>
      </c>
      <c r="M19" s="116" t="e">
        <f>#REF!</f>
        <v>#REF!</v>
      </c>
      <c r="N19" s="115" t="e">
        <f>#REF!</f>
        <v>#REF!</v>
      </c>
      <c r="O19" s="115" t="e">
        <f>#REF!</f>
        <v>#REF!</v>
      </c>
      <c r="P19" t="e">
        <f>#REF!</f>
        <v>#REF!</v>
      </c>
      <c r="Q19" s="120" t="e">
        <f>#REF!</f>
        <v>#REF!</v>
      </c>
      <c r="R19" s="121" t="e">
        <f>#REF!</f>
        <v>#REF!</v>
      </c>
      <c r="S19" s="122" t="e">
        <f>#REF!</f>
        <v>#REF!</v>
      </c>
      <c r="T19" s="97" t="e">
        <f>I19-J19+K19+L19+M19+Q19+R19+S19</f>
        <v>#REF!</v>
      </c>
      <c r="U19" s="118" t="e">
        <f>G19-T19</f>
        <v>#REF!</v>
      </c>
      <c r="V19" s="123" t="e">
        <f t="shared" si="0"/>
        <v>#REF!</v>
      </c>
      <c r="W19" s="118" t="e">
        <f t="shared" si="1"/>
        <v>#REF!</v>
      </c>
      <c r="X19" s="124" t="e">
        <f t="shared" si="2"/>
        <v>#REF!</v>
      </c>
      <c r="Y19" s="125" t="e">
        <f t="shared" si="3"/>
        <v>#REF!</v>
      </c>
      <c r="Z19" s="119" t="e">
        <f t="shared" si="4"/>
        <v>#REF!</v>
      </c>
      <c r="AA19" s="126" t="e">
        <f t="shared" si="5"/>
        <v>#REF!</v>
      </c>
      <c r="AB19" s="126" t="e">
        <f t="shared" si="6"/>
        <v>#REF!</v>
      </c>
      <c r="AC19" s="115" t="e">
        <f t="shared" si="7"/>
        <v>#REF!</v>
      </c>
      <c r="AD19" s="164" t="e">
        <f t="shared" si="8"/>
        <v>#REF!</v>
      </c>
      <c r="AE19" s="119" t="e">
        <f>#REF!</f>
        <v>#REF!</v>
      </c>
      <c r="AF19" s="115" t="e">
        <f>#REF!</f>
        <v>#REF!</v>
      </c>
      <c r="AG19" s="164" t="e">
        <f>#REF!</f>
        <v>#REF!</v>
      </c>
      <c r="AH19" s="118" t="e">
        <f>#REF!</f>
        <v>#REF!</v>
      </c>
      <c r="AI19" s="118" t="e">
        <f>#REF!</f>
        <v>#REF!</v>
      </c>
      <c r="AJ19" s="127" t="e">
        <f t="shared" si="9"/>
        <v>#REF!</v>
      </c>
      <c r="AK19" s="128" t="e">
        <f t="shared" si="10"/>
        <v>#REF!</v>
      </c>
      <c r="AL19" s="128" t="e">
        <f t="shared" si="11"/>
        <v>#REF!</v>
      </c>
      <c r="AN19" s="130">
        <v>47295</v>
      </c>
      <c r="AO19" s="115">
        <v>47813</v>
      </c>
      <c r="AP19" s="131">
        <v>39937</v>
      </c>
      <c r="AQ19" s="131">
        <v>38714</v>
      </c>
      <c r="AR19" s="131">
        <f t="shared" si="18"/>
        <v>135045</v>
      </c>
      <c r="AS19" s="131">
        <f t="shared" si="15"/>
        <v>45015</v>
      </c>
      <c r="AU19" s="130">
        <v>746</v>
      </c>
      <c r="AV19" s="131"/>
      <c r="AW19" s="131">
        <f t="shared" si="12"/>
        <v>746</v>
      </c>
      <c r="AX19" s="29"/>
      <c r="AY19" s="130">
        <v>133050</v>
      </c>
      <c r="AZ19" s="131">
        <v>10381</v>
      </c>
      <c r="BA19" s="131"/>
      <c r="BB19" s="131">
        <v>149214</v>
      </c>
      <c r="BC19" s="110">
        <f>AY19/BB19</f>
        <v>0.8916723631830793</v>
      </c>
      <c r="BD19" s="110"/>
      <c r="BE19" s="169" t="s">
        <v>50</v>
      </c>
      <c r="BF19" s="134">
        <v>203</v>
      </c>
      <c r="BG19" s="169"/>
      <c r="BH19" s="120" t="e">
        <f t="shared" si="13"/>
        <v>#REF!</v>
      </c>
      <c r="BI19" s="170" t="s">
        <v>85</v>
      </c>
      <c r="BJ19" s="120" t="s">
        <v>65</v>
      </c>
      <c r="BK19" s="130" t="e">
        <f>K19/$BF$8</f>
        <v>#REF!</v>
      </c>
      <c r="BL19" s="130" t="e">
        <f>U19/$BF$8</f>
        <v>#REF!</v>
      </c>
      <c r="BM19" s="130" t="e">
        <f>Y19/$BF$8</f>
        <v>#REF!</v>
      </c>
    </row>
    <row r="20" spans="2:65" ht="39" customHeight="1">
      <c r="B20" s="773"/>
      <c r="C20" s="171" t="s">
        <v>117</v>
      </c>
      <c r="D20" s="171" t="e">
        <f>#REF!</f>
        <v>#REF!</v>
      </c>
      <c r="E20" s="172" t="e">
        <f>#REF!</f>
        <v>#REF!</v>
      </c>
      <c r="F20" s="173" t="e">
        <f>#REF!</f>
        <v>#REF!</v>
      </c>
      <c r="G20" s="174" t="e">
        <f>SUM(E20:F20)</f>
        <v>#REF!</v>
      </c>
      <c r="H20" s="242"/>
      <c r="I20" s="175" t="e">
        <f>#REF!</f>
        <v>#REF!</v>
      </c>
      <c r="J20" s="172" t="e">
        <f>#REF!</f>
        <v>#REF!</v>
      </c>
      <c r="K20" s="172" t="e">
        <f>#REF!</f>
        <v>#REF!</v>
      </c>
      <c r="L20" s="172" t="e">
        <f>#REF!</f>
        <v>#REF!</v>
      </c>
      <c r="M20" s="172" t="e">
        <f>#REF!</f>
        <v>#REF!</v>
      </c>
      <c r="N20" s="171" t="e">
        <f>#REF!</f>
        <v>#REF!</v>
      </c>
      <c r="O20" s="171" t="e">
        <f>#REF!</f>
        <v>#REF!</v>
      </c>
      <c r="P20" t="e">
        <f>#REF!</f>
        <v>#REF!</v>
      </c>
      <c r="Q20" s="176" t="e">
        <f>#REF!</f>
        <v>#REF!</v>
      </c>
      <c r="R20" s="177" t="e">
        <f>#REF!</f>
        <v>#REF!</v>
      </c>
      <c r="S20" s="178" t="e">
        <f>#REF!</f>
        <v>#REF!</v>
      </c>
      <c r="T20" s="97" t="e">
        <f>I20-J20+K20+L20+M20+Q20+R20+S20</f>
        <v>#REF!</v>
      </c>
      <c r="U20" s="174" t="e">
        <f>G20-T20</f>
        <v>#REF!</v>
      </c>
      <c r="V20" s="179" t="e">
        <f t="shared" si="0"/>
        <v>#REF!</v>
      </c>
      <c r="W20" s="174" t="e">
        <f t="shared" si="1"/>
        <v>#REF!</v>
      </c>
      <c r="X20" s="180" t="e">
        <f t="shared" si="2"/>
        <v>#REF!</v>
      </c>
      <c r="Y20" s="181" t="e">
        <f t="shared" si="3"/>
        <v>#REF!</v>
      </c>
      <c r="Z20" s="175" t="e">
        <f t="shared" si="4"/>
        <v>#REF!</v>
      </c>
      <c r="AA20" s="182" t="e">
        <f t="shared" si="5"/>
        <v>#REF!</v>
      </c>
      <c r="AB20" s="182" t="e">
        <f t="shared" si="6"/>
        <v>#REF!</v>
      </c>
      <c r="AC20" s="171" t="e">
        <f t="shared" si="7"/>
        <v>#REF!</v>
      </c>
      <c r="AD20" s="183" t="e">
        <f t="shared" si="8"/>
        <v>#REF!</v>
      </c>
      <c r="AE20" s="175" t="e">
        <f>#REF!</f>
        <v>#REF!</v>
      </c>
      <c r="AF20" s="171" t="e">
        <f>#REF!</f>
        <v>#REF!</v>
      </c>
      <c r="AG20" s="183" t="e">
        <f>#REF!</f>
        <v>#REF!</v>
      </c>
      <c r="AH20" s="174" t="e">
        <f>#REF!</f>
        <v>#REF!</v>
      </c>
      <c r="AI20" s="174" t="e">
        <f>#REF!</f>
        <v>#REF!</v>
      </c>
      <c r="AJ20" s="184" t="e">
        <f t="shared" si="9"/>
        <v>#REF!</v>
      </c>
      <c r="AK20" s="185" t="e">
        <f t="shared" si="10"/>
        <v>#REF!</v>
      </c>
      <c r="AL20" s="185" t="e">
        <f t="shared" si="11"/>
        <v>#REF!</v>
      </c>
      <c r="AN20" s="130">
        <v>272317</v>
      </c>
      <c r="AO20" s="171">
        <v>248549</v>
      </c>
      <c r="AP20" s="131">
        <v>237777</v>
      </c>
      <c r="AQ20" s="131">
        <v>238534</v>
      </c>
      <c r="AR20" s="131">
        <f>SUM(AN20:AP20)</f>
        <v>758643</v>
      </c>
      <c r="AS20" s="131">
        <f t="shared" si="15"/>
        <v>252881</v>
      </c>
      <c r="AU20" s="130">
        <v>2023</v>
      </c>
      <c r="AV20" s="131"/>
      <c r="AW20" s="131">
        <f t="shared" si="12"/>
        <v>2023</v>
      </c>
      <c r="AX20" s="29"/>
      <c r="AY20" s="130">
        <v>294448</v>
      </c>
      <c r="AZ20" s="131">
        <v>13547</v>
      </c>
      <c r="BA20" s="131"/>
      <c r="BB20" s="131">
        <v>320354</v>
      </c>
      <c r="BC20" s="110">
        <f>AY20/BB20</f>
        <v>0.91913320888766803</v>
      </c>
      <c r="BD20" s="110"/>
      <c r="BE20" s="144" t="s">
        <v>50</v>
      </c>
      <c r="BF20" s="130">
        <v>200</v>
      </c>
      <c r="BG20" s="130"/>
      <c r="BH20" s="186" t="e">
        <f t="shared" si="13"/>
        <v>#REF!</v>
      </c>
      <c r="BI20" s="186" t="e">
        <f t="shared" ref="BI20:BI25" si="21">I20/$BG20</f>
        <v>#REF!</v>
      </c>
      <c r="BJ20" s="186"/>
      <c r="BK20" s="130" t="e">
        <f>K20/$BF$8</f>
        <v>#REF!</v>
      </c>
      <c r="BL20" s="130" t="e">
        <f>U20/$BF$8</f>
        <v>#REF!</v>
      </c>
      <c r="BM20" s="130" t="e">
        <f>Y20/$BF$8</f>
        <v>#REF!</v>
      </c>
    </row>
    <row r="21" spans="2:65" ht="39" customHeight="1" thickBot="1">
      <c r="B21" s="773"/>
      <c r="C21" s="146" t="s">
        <v>1</v>
      </c>
      <c r="D21" s="146" t="e">
        <f>SUM(D17:D20)</f>
        <v>#REF!</v>
      </c>
      <c r="E21" s="147" t="e">
        <f>SUM(E17:E20)</f>
        <v>#REF!</v>
      </c>
      <c r="F21" s="148" t="e">
        <f>SUM(F17:F20)</f>
        <v>#REF!</v>
      </c>
      <c r="G21" s="149" t="e">
        <f>SUM(G17:G20)</f>
        <v>#REF!</v>
      </c>
      <c r="H21" s="241" t="e">
        <f>(D21+F21)/1000</f>
        <v>#REF!</v>
      </c>
      <c r="I21" s="150" t="e">
        <f>SUM(I17:I20)</f>
        <v>#REF!</v>
      </c>
      <c r="J21" s="147" t="e">
        <f>SUM(J17:J20)</f>
        <v>#REF!</v>
      </c>
      <c r="K21" s="147" t="e">
        <f>SUM(K17:K20)</f>
        <v>#REF!</v>
      </c>
      <c r="L21" s="147" t="e">
        <f>SUM(L17:L20)</f>
        <v>#REF!</v>
      </c>
      <c r="M21" s="147" t="e">
        <f>SUM(M17:M20)</f>
        <v>#REF!</v>
      </c>
      <c r="N21" s="146" t="e">
        <f>SUM(I21:M21)/1000</f>
        <v>#REF!</v>
      </c>
      <c r="O21" s="146" t="e">
        <f t="shared" ref="O21:U21" si="22">SUM(O17:O20)</f>
        <v>#REF!</v>
      </c>
      <c r="P21" s="146" t="e">
        <f t="shared" si="22"/>
        <v>#REF!</v>
      </c>
      <c r="Q21" s="151" t="e">
        <f t="shared" si="22"/>
        <v>#REF!</v>
      </c>
      <c r="R21" s="152" t="e">
        <f t="shared" si="22"/>
        <v>#REF!</v>
      </c>
      <c r="S21" s="153" t="e">
        <f t="shared" si="22"/>
        <v>#REF!</v>
      </c>
      <c r="T21" s="149" t="e">
        <f t="shared" si="22"/>
        <v>#REF!</v>
      </c>
      <c r="U21" s="149" t="e">
        <f t="shared" si="22"/>
        <v>#REF!</v>
      </c>
      <c r="V21" s="154" t="e">
        <f t="shared" si="0"/>
        <v>#REF!</v>
      </c>
      <c r="W21" s="149" t="e">
        <f t="shared" si="1"/>
        <v>#REF!</v>
      </c>
      <c r="X21" s="155" t="e">
        <f t="shared" si="2"/>
        <v>#REF!</v>
      </c>
      <c r="Y21" s="156" t="e">
        <f t="shared" si="3"/>
        <v>#REF!</v>
      </c>
      <c r="Z21" s="150" t="e">
        <f t="shared" si="4"/>
        <v>#REF!</v>
      </c>
      <c r="AA21" s="157" t="e">
        <f t="shared" si="5"/>
        <v>#REF!</v>
      </c>
      <c r="AB21" s="157" t="e">
        <f t="shared" si="6"/>
        <v>#REF!</v>
      </c>
      <c r="AC21" s="146" t="e">
        <f t="shared" si="7"/>
        <v>#REF!</v>
      </c>
      <c r="AD21" s="158" t="e">
        <f t="shared" si="8"/>
        <v>#REF!</v>
      </c>
      <c r="AE21" s="150" t="e">
        <f>SUM(AE17:AE20)</f>
        <v>#REF!</v>
      </c>
      <c r="AF21" s="146" t="e">
        <f>SUM(AF17:AF20)</f>
        <v>#REF!</v>
      </c>
      <c r="AG21" s="158" t="e">
        <f>SUM(AG17:AG20)</f>
        <v>#REF!</v>
      </c>
      <c r="AH21" s="149" t="e">
        <f>SUM(AH17:AH20)</f>
        <v>#REF!</v>
      </c>
      <c r="AI21" s="149" t="e">
        <f>SUM(AI17:AI20)</f>
        <v>#REF!</v>
      </c>
      <c r="AJ21" s="159" t="e">
        <f t="shared" si="9"/>
        <v>#REF!</v>
      </c>
      <c r="AK21" s="160" t="e">
        <f t="shared" si="10"/>
        <v>#REF!</v>
      </c>
      <c r="AL21" s="160" t="e">
        <f t="shared" si="11"/>
        <v>#REF!</v>
      </c>
      <c r="AN21" s="146">
        <f t="shared" ref="AN21:AS21" si="23">SUM(AN17:AN20)</f>
        <v>494194</v>
      </c>
      <c r="AO21" s="146">
        <f t="shared" si="23"/>
        <v>482675</v>
      </c>
      <c r="AP21" s="147">
        <f t="shared" si="23"/>
        <v>457576</v>
      </c>
      <c r="AQ21" s="147">
        <f t="shared" si="23"/>
        <v>453349</v>
      </c>
      <c r="AR21" s="147">
        <f t="shared" si="23"/>
        <v>1434445</v>
      </c>
      <c r="AS21" s="147">
        <f t="shared" si="23"/>
        <v>478148.33333333331</v>
      </c>
      <c r="AU21" s="146">
        <f>SUM(AU17:AU20)</f>
        <v>5059</v>
      </c>
      <c r="AV21" s="147">
        <v>0</v>
      </c>
      <c r="AW21" s="147">
        <f t="shared" si="12"/>
        <v>5059</v>
      </c>
      <c r="AX21" s="29"/>
      <c r="AY21" s="146"/>
      <c r="AZ21" s="147"/>
      <c r="BA21" s="147"/>
      <c r="BB21" s="147"/>
      <c r="BC21" s="110"/>
      <c r="BD21" s="110"/>
      <c r="BE21" s="161"/>
      <c r="BF21" s="146">
        <f>SUM(BF17:BF20)</f>
        <v>799</v>
      </c>
      <c r="BG21" s="146">
        <f>SUM(BG17:BG20)</f>
        <v>0</v>
      </c>
      <c r="BH21" s="162" t="e">
        <f t="shared" si="13"/>
        <v>#REF!</v>
      </c>
      <c r="BI21" s="162" t="e">
        <f t="shared" si="21"/>
        <v>#REF!</v>
      </c>
      <c r="BJ21" s="162"/>
      <c r="BK21" s="146" t="e">
        <f>SUM(BK17:BK20)</f>
        <v>#REF!</v>
      </c>
      <c r="BL21" s="146" t="e">
        <f>SUM(BL17:BL20)</f>
        <v>#REF!</v>
      </c>
      <c r="BM21" s="146" t="e">
        <f>SUM(BM17:BM20)</f>
        <v>#REF!</v>
      </c>
    </row>
    <row r="22" spans="2:65" ht="39" customHeight="1">
      <c r="B22" s="775" t="s">
        <v>66</v>
      </c>
      <c r="C22" s="187" t="s">
        <v>67</v>
      </c>
      <c r="D22" s="188" t="e">
        <f>#REF!</f>
        <v>#REF!</v>
      </c>
      <c r="E22" s="189" t="e">
        <f>#REF!</f>
        <v>#REF!</v>
      </c>
      <c r="F22" s="190" t="e">
        <f>#REF!</f>
        <v>#REF!</v>
      </c>
      <c r="G22" s="191" t="e">
        <f>SUM(E22:F22)</f>
        <v>#REF!</v>
      </c>
      <c r="H22" s="243"/>
      <c r="I22" s="192" t="e">
        <f>#REF!</f>
        <v>#REF!</v>
      </c>
      <c r="J22" s="189" t="e">
        <f>#REF!</f>
        <v>#REF!</v>
      </c>
      <c r="K22" s="99" t="e">
        <f>#REF!</f>
        <v>#REF!</v>
      </c>
      <c r="L22" s="189" t="e">
        <f>#REF!</f>
        <v>#REF!</v>
      </c>
      <c r="M22" s="189" t="e">
        <f>#REF!</f>
        <v>#REF!</v>
      </c>
      <c r="N22" s="188" t="e">
        <f>#REF!</f>
        <v>#REF!</v>
      </c>
      <c r="O22" s="188" t="e">
        <f>#REF!</f>
        <v>#REF!</v>
      </c>
      <c r="P22" s="188" t="e">
        <f>#REF!</f>
        <v>#REF!</v>
      </c>
      <c r="Q22" s="193" t="e">
        <f>#REF!</f>
        <v>#REF!</v>
      </c>
      <c r="R22" s="194" t="e">
        <f>#REF!</f>
        <v>#REF!</v>
      </c>
      <c r="S22" s="195" t="e">
        <f>#REF!</f>
        <v>#REF!</v>
      </c>
      <c r="T22" s="97" t="e">
        <f>I22-J22+K22+L22+M22+Q22+R22+S22</f>
        <v>#REF!</v>
      </c>
      <c r="U22" s="191" t="e">
        <f>G22-T22</f>
        <v>#REF!</v>
      </c>
      <c r="V22" s="196" t="e">
        <f t="shared" si="0"/>
        <v>#REF!</v>
      </c>
      <c r="W22" s="191" t="e">
        <f t="shared" si="1"/>
        <v>#REF!</v>
      </c>
      <c r="X22" s="197" t="e">
        <f t="shared" si="2"/>
        <v>#REF!</v>
      </c>
      <c r="Y22" s="198" t="e">
        <f t="shared" si="3"/>
        <v>#REF!</v>
      </c>
      <c r="Z22" s="192" t="e">
        <f t="shared" si="4"/>
        <v>#REF!</v>
      </c>
      <c r="AA22" s="199" t="e">
        <f t="shared" si="5"/>
        <v>#REF!</v>
      </c>
      <c r="AB22" s="199" t="e">
        <f t="shared" si="6"/>
        <v>#REF!</v>
      </c>
      <c r="AC22" s="188" t="e">
        <f t="shared" si="7"/>
        <v>#REF!</v>
      </c>
      <c r="AD22" s="200" t="e">
        <f t="shared" si="8"/>
        <v>#REF!</v>
      </c>
      <c r="AE22" s="192" t="e">
        <f>#REF!</f>
        <v>#REF!</v>
      </c>
      <c r="AF22" s="188" t="e">
        <f>#REF!</f>
        <v>#REF!</v>
      </c>
      <c r="AG22" s="200" t="e">
        <f>#REF!</f>
        <v>#REF!</v>
      </c>
      <c r="AH22" s="191" t="e">
        <f>#REF!</f>
        <v>#REF!</v>
      </c>
      <c r="AI22" s="191" t="e">
        <f>#REF!</f>
        <v>#REF!</v>
      </c>
      <c r="AJ22" s="201" t="e">
        <f t="shared" si="9"/>
        <v>#REF!</v>
      </c>
      <c r="AK22" s="202" t="e">
        <f t="shared" si="10"/>
        <v>#REF!</v>
      </c>
      <c r="AL22" s="202" t="e">
        <f t="shared" si="11"/>
        <v>#REF!</v>
      </c>
      <c r="AN22" s="77">
        <v>123294</v>
      </c>
      <c r="AO22" s="188">
        <v>130471</v>
      </c>
      <c r="AP22" s="36">
        <v>131833</v>
      </c>
      <c r="AQ22" s="36">
        <v>127398</v>
      </c>
      <c r="AR22" s="36">
        <f t="shared" si="18"/>
        <v>385598</v>
      </c>
      <c r="AS22" s="36">
        <f>AR22/3</f>
        <v>128532.66666666667</v>
      </c>
      <c r="AU22" s="77">
        <v>895</v>
      </c>
      <c r="AV22" s="36"/>
      <c r="AW22" s="36">
        <f t="shared" si="12"/>
        <v>895</v>
      </c>
      <c r="AX22" s="29"/>
      <c r="AY22" s="77">
        <v>187410</v>
      </c>
      <c r="AZ22" s="36">
        <v>6835</v>
      </c>
      <c r="BA22" s="36"/>
      <c r="BB22" s="36">
        <v>209258</v>
      </c>
      <c r="BC22" s="110">
        <f>AY22/BB22</f>
        <v>0.8955930000286727</v>
      </c>
      <c r="BD22" s="110"/>
      <c r="BE22" s="92" t="s">
        <v>59</v>
      </c>
      <c r="BF22" s="77">
        <v>206</v>
      </c>
      <c r="BG22" s="130"/>
      <c r="BH22" s="113" t="e">
        <f t="shared" si="13"/>
        <v>#REF!</v>
      </c>
      <c r="BI22" s="113" t="e">
        <f t="shared" si="21"/>
        <v>#REF!</v>
      </c>
      <c r="BJ22" s="113"/>
      <c r="BK22" s="77" t="e">
        <f>K22/$BF$8</f>
        <v>#REF!</v>
      </c>
      <c r="BL22" s="77" t="e">
        <f>U22/$BF$8</f>
        <v>#REF!</v>
      </c>
      <c r="BM22" s="77" t="e">
        <f>Y22/$BF$8</f>
        <v>#REF!</v>
      </c>
    </row>
    <row r="23" spans="2:65" ht="39" customHeight="1">
      <c r="B23" s="773"/>
      <c r="C23" s="203" t="s">
        <v>68</v>
      </c>
      <c r="D23" s="115" t="e">
        <f>#REF!</f>
        <v>#REF!</v>
      </c>
      <c r="E23" s="116" t="e">
        <f>#REF!</f>
        <v>#REF!</v>
      </c>
      <c r="F23" s="244"/>
      <c r="G23" s="118" t="e">
        <f>SUM(E23:F23)</f>
        <v>#REF!</v>
      </c>
      <c r="H23" s="239"/>
      <c r="I23" s="119" t="e">
        <f>#REF!</f>
        <v>#REF!</v>
      </c>
      <c r="J23" s="116" t="e">
        <f>#REF!</f>
        <v>#REF!</v>
      </c>
      <c r="K23" s="99" t="e">
        <f>#REF!</f>
        <v>#REF!</v>
      </c>
      <c r="L23" s="116" t="e">
        <f>#REF!</f>
        <v>#REF!</v>
      </c>
      <c r="M23" s="116" t="e">
        <f>#REF!</f>
        <v>#REF!</v>
      </c>
      <c r="N23" s="115" t="e">
        <f>#REF!</f>
        <v>#REF!</v>
      </c>
      <c r="O23" s="115" t="e">
        <f>#REF!</f>
        <v>#REF!</v>
      </c>
      <c r="P23" s="115" t="e">
        <f>#REF!</f>
        <v>#REF!</v>
      </c>
      <c r="Q23" s="120" t="e">
        <f>#REF!</f>
        <v>#REF!</v>
      </c>
      <c r="R23" s="121" t="e">
        <f>#REF!</f>
        <v>#REF!</v>
      </c>
      <c r="S23" s="122" t="e">
        <f>#REF!</f>
        <v>#REF!</v>
      </c>
      <c r="T23" s="97" t="e">
        <f>I23-J23+K23+L23+M23+Q23+R23+S23</f>
        <v>#REF!</v>
      </c>
      <c r="U23" s="118" t="e">
        <f>G23-T23</f>
        <v>#REF!</v>
      </c>
      <c r="V23" s="123" t="e">
        <f t="shared" si="0"/>
        <v>#REF!</v>
      </c>
      <c r="W23" s="118" t="e">
        <f t="shared" si="1"/>
        <v>#REF!</v>
      </c>
      <c r="X23" s="124" t="e">
        <f t="shared" si="2"/>
        <v>#REF!</v>
      </c>
      <c r="Y23" s="125" t="e">
        <f t="shared" si="3"/>
        <v>#REF!</v>
      </c>
      <c r="Z23" s="119" t="e">
        <f t="shared" si="4"/>
        <v>#REF!</v>
      </c>
      <c r="AA23" s="126" t="e">
        <f t="shared" si="5"/>
        <v>#REF!</v>
      </c>
      <c r="AB23" s="126" t="e">
        <f t="shared" si="6"/>
        <v>#REF!</v>
      </c>
      <c r="AC23" s="115" t="e">
        <f t="shared" si="7"/>
        <v>#REF!</v>
      </c>
      <c r="AD23" s="164" t="e">
        <f t="shared" si="8"/>
        <v>#REF!</v>
      </c>
      <c r="AE23" s="119" t="e">
        <f>#REF!</f>
        <v>#REF!</v>
      </c>
      <c r="AF23" s="115" t="e">
        <f>#REF!</f>
        <v>#REF!</v>
      </c>
      <c r="AG23" s="164" t="e">
        <f>#REF!</f>
        <v>#REF!</v>
      </c>
      <c r="AH23" s="118" t="e">
        <f>#REF!</f>
        <v>#REF!</v>
      </c>
      <c r="AI23" s="118" t="e">
        <f>#REF!</f>
        <v>#REF!</v>
      </c>
      <c r="AJ23" s="127" t="e">
        <f t="shared" si="9"/>
        <v>#REF!</v>
      </c>
      <c r="AK23" s="128" t="e">
        <f t="shared" si="10"/>
        <v>#REF!</v>
      </c>
      <c r="AL23" s="128" t="e">
        <f t="shared" si="11"/>
        <v>#REF!</v>
      </c>
      <c r="AN23" s="130">
        <v>51685</v>
      </c>
      <c r="AO23" s="115">
        <v>47988</v>
      </c>
      <c r="AP23" s="131">
        <v>46814</v>
      </c>
      <c r="AQ23" s="131">
        <v>53998</v>
      </c>
      <c r="AR23" s="131">
        <f t="shared" si="18"/>
        <v>146487</v>
      </c>
      <c r="AS23" s="131">
        <f>AR23/3</f>
        <v>48829</v>
      </c>
      <c r="AU23" s="130">
        <v>900</v>
      </c>
      <c r="AV23" s="131"/>
      <c r="AW23" s="131">
        <f t="shared" si="12"/>
        <v>900</v>
      </c>
      <c r="AX23" s="29"/>
      <c r="AY23" s="130">
        <v>142010</v>
      </c>
      <c r="AZ23" s="131">
        <v>6955</v>
      </c>
      <c r="BA23" s="131"/>
      <c r="BB23" s="131">
        <v>155952</v>
      </c>
      <c r="BC23" s="110">
        <f>AY23/BB23</f>
        <v>0.91060069765055918</v>
      </c>
      <c r="BD23" s="110"/>
      <c r="BE23" s="144" t="s">
        <v>50</v>
      </c>
      <c r="BF23" s="130">
        <v>200</v>
      </c>
      <c r="BG23" s="130"/>
      <c r="BH23" s="114" t="e">
        <f t="shared" si="13"/>
        <v>#REF!</v>
      </c>
      <c r="BI23" s="114" t="e">
        <f t="shared" si="21"/>
        <v>#REF!</v>
      </c>
      <c r="BJ23" s="114" t="s">
        <v>51</v>
      </c>
      <c r="BK23" s="130" t="e">
        <f>K23/$BF$8</f>
        <v>#REF!</v>
      </c>
      <c r="BL23" s="130" t="e">
        <f>U23/$BF$8</f>
        <v>#REF!</v>
      </c>
      <c r="BM23" s="130" t="e">
        <f>Y23/$BF$8</f>
        <v>#REF!</v>
      </c>
    </row>
    <row r="24" spans="2:65" ht="39" customHeight="1">
      <c r="B24" s="773"/>
      <c r="C24" s="204" t="s">
        <v>118</v>
      </c>
      <c r="D24" s="171" t="e">
        <f>#REF!</f>
        <v>#REF!</v>
      </c>
      <c r="E24" s="172" t="e">
        <f>#REF!</f>
        <v>#REF!</v>
      </c>
      <c r="F24" s="173"/>
      <c r="G24" s="174" t="e">
        <f>SUM(E24:F24)</f>
        <v>#REF!</v>
      </c>
      <c r="H24" s="242"/>
      <c r="I24" s="175" t="e">
        <f>#REF!</f>
        <v>#REF!</v>
      </c>
      <c r="J24" s="172" t="e">
        <f>#REF!</f>
        <v>#REF!</v>
      </c>
      <c r="K24" s="99" t="e">
        <f>#REF!</f>
        <v>#REF!</v>
      </c>
      <c r="L24" s="172" t="e">
        <f>#REF!</f>
        <v>#REF!</v>
      </c>
      <c r="M24" s="172" t="e">
        <f>#REF!</f>
        <v>#REF!</v>
      </c>
      <c r="N24" s="171" t="e">
        <f>#REF!</f>
        <v>#REF!</v>
      </c>
      <c r="O24" s="171" t="e">
        <f>#REF!</f>
        <v>#REF!</v>
      </c>
      <c r="P24" s="171" t="e">
        <f>#REF!</f>
        <v>#REF!</v>
      </c>
      <c r="Q24" s="176" t="e">
        <f>#REF!</f>
        <v>#REF!</v>
      </c>
      <c r="R24" s="177" t="e">
        <f>#REF!</f>
        <v>#REF!</v>
      </c>
      <c r="S24" s="178" t="e">
        <f>#REF!</f>
        <v>#REF!</v>
      </c>
      <c r="T24" s="97" t="e">
        <f>I24-J24+K24+L24+M24+Q24+R24+S24</f>
        <v>#REF!</v>
      </c>
      <c r="U24" s="174" t="e">
        <f>G24-T24</f>
        <v>#REF!</v>
      </c>
      <c r="V24" s="179" t="e">
        <f t="shared" si="0"/>
        <v>#REF!</v>
      </c>
      <c r="W24" s="174" t="e">
        <f t="shared" si="1"/>
        <v>#REF!</v>
      </c>
      <c r="X24" s="180" t="e">
        <f t="shared" si="2"/>
        <v>#REF!</v>
      </c>
      <c r="Y24" s="181" t="e">
        <f t="shared" si="3"/>
        <v>#REF!</v>
      </c>
      <c r="Z24" s="175" t="e">
        <f t="shared" si="4"/>
        <v>#REF!</v>
      </c>
      <c r="AA24" s="182" t="e">
        <f t="shared" si="5"/>
        <v>#REF!</v>
      </c>
      <c r="AB24" s="182" t="e">
        <f t="shared" si="6"/>
        <v>#REF!</v>
      </c>
      <c r="AC24" s="171" t="e">
        <f t="shared" si="7"/>
        <v>#REF!</v>
      </c>
      <c r="AD24" s="183" t="e">
        <f t="shared" si="8"/>
        <v>#REF!</v>
      </c>
      <c r="AE24" s="175" t="e">
        <f>#REF!</f>
        <v>#REF!</v>
      </c>
      <c r="AF24" s="171" t="e">
        <f>#REF!</f>
        <v>#REF!</v>
      </c>
      <c r="AG24" s="183" t="e">
        <f>#REF!</f>
        <v>#REF!</v>
      </c>
      <c r="AH24" s="174" t="e">
        <f>#REF!</f>
        <v>#REF!</v>
      </c>
      <c r="AI24" s="174" t="e">
        <f>#REF!</f>
        <v>#REF!</v>
      </c>
      <c r="AJ24" s="184" t="e">
        <f t="shared" si="9"/>
        <v>#REF!</v>
      </c>
      <c r="AK24" s="185" t="e">
        <f t="shared" si="10"/>
        <v>#REF!</v>
      </c>
      <c r="AL24" s="185" t="e">
        <f t="shared" si="11"/>
        <v>#REF!</v>
      </c>
      <c r="AN24" s="130">
        <v>48822</v>
      </c>
      <c r="AO24" s="171">
        <v>55322</v>
      </c>
      <c r="AP24" s="131">
        <v>62576</v>
      </c>
      <c r="AQ24" s="131">
        <v>68006</v>
      </c>
      <c r="AR24" s="131">
        <f t="shared" si="18"/>
        <v>166720</v>
      </c>
      <c r="AS24" s="131">
        <f>AR24/3</f>
        <v>55573.333333333336</v>
      </c>
      <c r="AU24" s="130">
        <v>913</v>
      </c>
      <c r="AV24" s="131"/>
      <c r="AW24" s="131">
        <f t="shared" si="12"/>
        <v>913</v>
      </c>
      <c r="AX24" s="29"/>
      <c r="AY24" s="130">
        <v>150485</v>
      </c>
      <c r="AZ24" s="131">
        <v>10317</v>
      </c>
      <c r="BA24" s="131"/>
      <c r="BB24" s="131">
        <v>169286</v>
      </c>
      <c r="BC24" s="110">
        <f>AY24/BB24</f>
        <v>0.88893942795033254</v>
      </c>
      <c r="BD24" s="110"/>
      <c r="BE24" s="205" t="s">
        <v>50</v>
      </c>
      <c r="BF24" s="145">
        <v>200</v>
      </c>
      <c r="BG24" s="206"/>
      <c r="BH24" s="207" t="e">
        <f t="shared" si="13"/>
        <v>#REF!</v>
      </c>
      <c r="BI24" s="207" t="e">
        <f t="shared" si="21"/>
        <v>#REF!</v>
      </c>
      <c r="BJ24" s="207"/>
      <c r="BK24" s="130" t="e">
        <f>K24/$BF$8</f>
        <v>#REF!</v>
      </c>
      <c r="BL24" s="130" t="e">
        <f>U24/$BF$8</f>
        <v>#REF!</v>
      </c>
      <c r="BM24" s="130" t="e">
        <f>Y24/$BF$8</f>
        <v>#REF!</v>
      </c>
    </row>
    <row r="25" spans="2:65" ht="39" customHeight="1" thickBot="1">
      <c r="B25" s="774"/>
      <c r="C25" s="208" t="s">
        <v>1</v>
      </c>
      <c r="D25" s="146" t="e">
        <f>SUM(D22:D24)</f>
        <v>#REF!</v>
      </c>
      <c r="E25" s="147" t="e">
        <f>SUM(E22:E24)</f>
        <v>#REF!</v>
      </c>
      <c r="F25" s="148" t="e">
        <f>SUM(F22:F24)</f>
        <v>#REF!</v>
      </c>
      <c r="G25" s="149" t="e">
        <f>SUM(G22:G24)</f>
        <v>#REF!</v>
      </c>
      <c r="H25" s="241" t="e">
        <f>(D25+F25)/1000</f>
        <v>#REF!</v>
      </c>
      <c r="I25" s="150" t="e">
        <f>SUM(I22:I24)</f>
        <v>#REF!</v>
      </c>
      <c r="J25" s="147" t="e">
        <f>SUM(J22:J24)</f>
        <v>#REF!</v>
      </c>
      <c r="K25" s="147" t="e">
        <f>SUM(K22:K24)</f>
        <v>#REF!</v>
      </c>
      <c r="L25" s="147" t="e">
        <f>SUM(L22:L24)</f>
        <v>#REF!</v>
      </c>
      <c r="M25" s="147" t="e">
        <f>SUM(M22:M24)</f>
        <v>#REF!</v>
      </c>
      <c r="N25" s="146" t="e">
        <f>SUM(I25:M25)/1000</f>
        <v>#REF!</v>
      </c>
      <c r="O25" s="146" t="e">
        <f t="shared" ref="O25:U25" si="24">SUM(O22:O24)</f>
        <v>#REF!</v>
      </c>
      <c r="P25" s="146" t="e">
        <f t="shared" si="24"/>
        <v>#REF!</v>
      </c>
      <c r="Q25" s="151" t="e">
        <f t="shared" si="24"/>
        <v>#REF!</v>
      </c>
      <c r="R25" s="152" t="e">
        <f t="shared" si="24"/>
        <v>#REF!</v>
      </c>
      <c r="S25" s="153" t="e">
        <f t="shared" si="24"/>
        <v>#REF!</v>
      </c>
      <c r="T25" s="149" t="e">
        <f t="shared" si="24"/>
        <v>#REF!</v>
      </c>
      <c r="U25" s="149" t="e">
        <f t="shared" si="24"/>
        <v>#REF!</v>
      </c>
      <c r="V25" s="154" t="e">
        <f t="shared" si="0"/>
        <v>#REF!</v>
      </c>
      <c r="W25" s="149" t="e">
        <f t="shared" si="1"/>
        <v>#REF!</v>
      </c>
      <c r="X25" s="155" t="e">
        <f t="shared" si="2"/>
        <v>#REF!</v>
      </c>
      <c r="Y25" s="156" t="e">
        <f t="shared" si="3"/>
        <v>#REF!</v>
      </c>
      <c r="Z25" s="150" t="e">
        <f t="shared" si="4"/>
        <v>#REF!</v>
      </c>
      <c r="AA25" s="157" t="e">
        <f t="shared" si="5"/>
        <v>#REF!</v>
      </c>
      <c r="AB25" s="157" t="e">
        <f t="shared" si="6"/>
        <v>#REF!</v>
      </c>
      <c r="AC25" s="146" t="e">
        <f t="shared" si="7"/>
        <v>#REF!</v>
      </c>
      <c r="AD25" s="158" t="e">
        <f t="shared" si="8"/>
        <v>#REF!</v>
      </c>
      <c r="AE25" s="150" t="e">
        <f>SUM(AE22:AE24)</f>
        <v>#REF!</v>
      </c>
      <c r="AF25" s="146" t="e">
        <f>SUM(AF22:AF24)</f>
        <v>#REF!</v>
      </c>
      <c r="AG25" s="158" t="e">
        <f>SUM(AG22:AG24)</f>
        <v>#REF!</v>
      </c>
      <c r="AH25" s="149" t="e">
        <f>SUM(AH22:AH24)</f>
        <v>#REF!</v>
      </c>
      <c r="AI25" s="149" t="e">
        <f>SUM(AI22:AI24)</f>
        <v>#REF!</v>
      </c>
      <c r="AJ25" s="159" t="e">
        <f t="shared" si="9"/>
        <v>#REF!</v>
      </c>
      <c r="AK25" s="160" t="e">
        <f t="shared" si="10"/>
        <v>#REF!</v>
      </c>
      <c r="AL25" s="160" t="e">
        <f t="shared" si="11"/>
        <v>#REF!</v>
      </c>
      <c r="AN25" s="146">
        <f t="shared" ref="AN25:AS25" si="25">SUM(AN22:AN24)</f>
        <v>223801</v>
      </c>
      <c r="AO25" s="146">
        <f t="shared" si="25"/>
        <v>233781</v>
      </c>
      <c r="AP25" s="147">
        <f t="shared" si="25"/>
        <v>241223</v>
      </c>
      <c r="AQ25" s="147">
        <f t="shared" si="25"/>
        <v>249402</v>
      </c>
      <c r="AR25" s="147">
        <f t="shared" si="25"/>
        <v>698805</v>
      </c>
      <c r="AS25" s="147">
        <f t="shared" si="25"/>
        <v>232935.00000000003</v>
      </c>
      <c r="AU25" s="146">
        <f>SUM(AU22:AU24)</f>
        <v>2708</v>
      </c>
      <c r="AV25" s="146">
        <f>SUM(AV22:AV24)</f>
        <v>0</v>
      </c>
      <c r="AW25" s="147">
        <f t="shared" si="12"/>
        <v>2708</v>
      </c>
      <c r="AX25" s="29"/>
      <c r="AY25" s="146"/>
      <c r="AZ25" s="146"/>
      <c r="BA25" s="146"/>
      <c r="BB25" s="146"/>
      <c r="BC25" s="29"/>
      <c r="BD25" s="29"/>
      <c r="BE25" s="161"/>
      <c r="BF25" s="146">
        <f>SUM(BF22:BF24)</f>
        <v>606</v>
      </c>
      <c r="BG25" s="209">
        <f>SUM(BG22:BG24)</f>
        <v>0</v>
      </c>
      <c r="BH25" s="209" t="e">
        <f t="shared" si="13"/>
        <v>#REF!</v>
      </c>
      <c r="BI25" s="209" t="e">
        <f t="shared" si="21"/>
        <v>#REF!</v>
      </c>
      <c r="BJ25" s="209"/>
      <c r="BK25" s="146" t="e">
        <f>SUM(BK22:BK24)</f>
        <v>#REF!</v>
      </c>
      <c r="BL25" s="146" t="e">
        <f>SUM(BL22:BL24)</f>
        <v>#REF!</v>
      </c>
      <c r="BM25" s="146" t="e">
        <f>SUM(BM22:BM24)</f>
        <v>#REF!</v>
      </c>
    </row>
    <row r="26" spans="2:65" ht="39" customHeight="1" thickBot="1">
      <c r="B26" s="765" t="s">
        <v>162</v>
      </c>
      <c r="C26" s="766"/>
      <c r="D26" s="61" t="e">
        <f t="shared" ref="D26:M26" si="26">SUM(D11,D16,D21,D25)</f>
        <v>#REF!</v>
      </c>
      <c r="E26" s="28" t="e">
        <f t="shared" si="26"/>
        <v>#REF!</v>
      </c>
      <c r="F26" s="62" t="e">
        <f t="shared" si="26"/>
        <v>#REF!</v>
      </c>
      <c r="G26" s="63" t="e">
        <f t="shared" si="26"/>
        <v>#REF!</v>
      </c>
      <c r="H26" s="63" t="e">
        <f t="shared" si="26"/>
        <v>#REF!</v>
      </c>
      <c r="I26" s="64" t="e">
        <f t="shared" si="26"/>
        <v>#REF!</v>
      </c>
      <c r="J26" s="65" t="e">
        <f t="shared" si="26"/>
        <v>#REF!</v>
      </c>
      <c r="K26" s="65" t="e">
        <f t="shared" si="26"/>
        <v>#REF!</v>
      </c>
      <c r="L26" s="65" t="e">
        <f t="shared" si="26"/>
        <v>#REF!</v>
      </c>
      <c r="M26" s="65" t="e">
        <f t="shared" si="26"/>
        <v>#REF!</v>
      </c>
      <c r="N26" s="61" t="e">
        <f>SUM(I26:M26)/1000</f>
        <v>#REF!</v>
      </c>
      <c r="O26" s="61" t="e">
        <f t="shared" ref="O26:U26" si="27">SUM(O11,O16,O21,O25)</f>
        <v>#REF!</v>
      </c>
      <c r="P26" s="61" t="e">
        <f t="shared" si="27"/>
        <v>#REF!</v>
      </c>
      <c r="Q26" s="66" t="e">
        <f t="shared" si="27"/>
        <v>#REF!</v>
      </c>
      <c r="R26" s="67" t="e">
        <f t="shared" si="27"/>
        <v>#REF!</v>
      </c>
      <c r="S26" s="68" t="e">
        <f t="shared" si="27"/>
        <v>#REF!</v>
      </c>
      <c r="T26" s="63" t="e">
        <f t="shared" si="27"/>
        <v>#REF!</v>
      </c>
      <c r="U26" s="63" t="e">
        <f t="shared" si="27"/>
        <v>#REF!</v>
      </c>
      <c r="V26" s="69" t="e">
        <f>U26/G26</f>
        <v>#REF!</v>
      </c>
      <c r="W26" s="63" t="e">
        <f>MAX((U26*0.4),0)</f>
        <v>#REF!</v>
      </c>
      <c r="X26" s="70" t="e">
        <f>U26-W26</f>
        <v>#REF!</v>
      </c>
      <c r="Y26" s="71" t="e">
        <f>SUM(X26,Q26)</f>
        <v>#REF!</v>
      </c>
      <c r="Z26" s="64" t="e">
        <f>$Y26/5%</f>
        <v>#REF!</v>
      </c>
      <c r="AA26" s="72" t="e">
        <f>$Y26/6.66%</f>
        <v>#REF!</v>
      </c>
      <c r="AB26" s="72" t="e">
        <f>$Y26/10%</f>
        <v>#REF!</v>
      </c>
      <c r="AC26" s="61" t="e">
        <f>$Y26/15%</f>
        <v>#REF!</v>
      </c>
      <c r="AD26" s="73" t="e">
        <f>$Y26/20%</f>
        <v>#REF!</v>
      </c>
      <c r="AE26" s="64" t="e">
        <f>SUM(AE11,AE16,AE21,AE25)</f>
        <v>#REF!</v>
      </c>
      <c r="AF26" s="61" t="e">
        <f>SUM(AF11,AF16,AF21,AF25)</f>
        <v>#REF!</v>
      </c>
      <c r="AG26" s="73" t="e">
        <f>SUM(AG11,AG16,AG21,AG25)</f>
        <v>#REF!</v>
      </c>
      <c r="AH26" s="63" t="e">
        <f>#REF!</f>
        <v>#REF!</v>
      </c>
      <c r="AI26" s="63" t="e">
        <f>#REF!</f>
        <v>#REF!</v>
      </c>
      <c r="AJ26" s="74" t="e">
        <f>SUM(AE26:AI26)</f>
        <v>#REF!</v>
      </c>
      <c r="AK26" s="75" t="e">
        <f>IF((AA26-AJ26)&gt;0,"○","×")</f>
        <v>#REF!</v>
      </c>
      <c r="AL26" s="75" t="e">
        <f>IF((AB26-AJ26)&gt;0,"○","×")</f>
        <v>#REF!</v>
      </c>
      <c r="AN26" s="61">
        <f t="shared" ref="AN26:AQ27" si="28">SUM(AN11,AN16,AN21,AN25)</f>
        <v>1124216</v>
      </c>
      <c r="AO26" s="61">
        <f t="shared" si="28"/>
        <v>1150987</v>
      </c>
      <c r="AP26" s="28">
        <f t="shared" si="28"/>
        <v>1151280</v>
      </c>
      <c r="AQ26" s="28">
        <f t="shared" si="28"/>
        <v>1096030</v>
      </c>
      <c r="AR26" s="28">
        <f>SUM(AO26:AQ26)</f>
        <v>3398297</v>
      </c>
      <c r="AS26" s="28">
        <f>SUM(AS11,AS16,AS21,AS25)</f>
        <v>1142161</v>
      </c>
      <c r="AU26" s="61">
        <f t="shared" ref="AU26:AW27" si="29">SUM(AU11,AU16,AU21,AU25)</f>
        <v>13554</v>
      </c>
      <c r="AV26" s="61">
        <f t="shared" si="29"/>
        <v>0</v>
      </c>
      <c r="AW26" s="28">
        <f t="shared" si="29"/>
        <v>13554</v>
      </c>
      <c r="AX26" s="29"/>
      <c r="AY26" s="61">
        <f>SUM(AY11,AY16,AY21,AY25)</f>
        <v>0</v>
      </c>
      <c r="AZ26" s="61"/>
      <c r="BA26" s="61">
        <f>SUM(BA11,BA16,BA21,BA25)</f>
        <v>0</v>
      </c>
      <c r="BB26" s="61"/>
      <c r="BC26" s="29"/>
      <c r="BD26" s="29"/>
      <c r="BE26" s="6"/>
      <c r="BF26" s="61">
        <f t="shared" ref="BF26:BH27" si="30">SUM(BF11,BF16,BF21,BF25)</f>
        <v>2495</v>
      </c>
      <c r="BG26" s="61">
        <f t="shared" si="30"/>
        <v>0</v>
      </c>
      <c r="BH26" s="76" t="e">
        <f t="shared" si="30"/>
        <v>#REF!</v>
      </c>
      <c r="BI26" s="76"/>
      <c r="BJ26" s="76"/>
      <c r="BK26" s="61" t="e">
        <f t="shared" ref="BK26:BM27" si="31">SUM(BK11,BK16,BK21,BK25)</f>
        <v>#REF!</v>
      </c>
      <c r="BL26" s="61" t="e">
        <f t="shared" si="31"/>
        <v>#REF!</v>
      </c>
      <c r="BM26" s="61" t="e">
        <f t="shared" si="31"/>
        <v>#REF!</v>
      </c>
    </row>
    <row r="27" spans="2:65" ht="39" customHeight="1" thickBot="1">
      <c r="B27" s="765" t="s">
        <v>163</v>
      </c>
      <c r="C27" s="766"/>
      <c r="D27" s="61" t="e">
        <f t="shared" ref="D27:W27" si="32">D8+D12+D13+D17+D20+D22+D24</f>
        <v>#REF!</v>
      </c>
      <c r="E27" s="28" t="e">
        <f t="shared" si="32"/>
        <v>#REF!</v>
      </c>
      <c r="F27" s="62" t="e">
        <f t="shared" si="32"/>
        <v>#REF!</v>
      </c>
      <c r="G27" s="63" t="e">
        <f t="shared" si="32"/>
        <v>#REF!</v>
      </c>
      <c r="H27" s="63">
        <f t="shared" si="32"/>
        <v>0</v>
      </c>
      <c r="I27" s="64" t="e">
        <f t="shared" si="32"/>
        <v>#REF!</v>
      </c>
      <c r="J27" s="65" t="e">
        <f t="shared" si="32"/>
        <v>#REF!</v>
      </c>
      <c r="K27" s="65" t="e">
        <f t="shared" si="32"/>
        <v>#REF!</v>
      </c>
      <c r="L27" s="65" t="e">
        <f t="shared" si="32"/>
        <v>#REF!</v>
      </c>
      <c r="M27" s="65" t="e">
        <f t="shared" si="32"/>
        <v>#REF!</v>
      </c>
      <c r="N27" s="61" t="e">
        <f t="shared" si="32"/>
        <v>#REF!</v>
      </c>
      <c r="O27" s="61" t="e">
        <f t="shared" si="32"/>
        <v>#REF!</v>
      </c>
      <c r="P27" s="61" t="e">
        <f t="shared" si="32"/>
        <v>#REF!</v>
      </c>
      <c r="Q27" s="66" t="e">
        <f t="shared" si="32"/>
        <v>#REF!</v>
      </c>
      <c r="R27" s="67" t="e">
        <f t="shared" si="32"/>
        <v>#REF!</v>
      </c>
      <c r="S27" s="68" t="e">
        <f t="shared" si="32"/>
        <v>#REF!</v>
      </c>
      <c r="T27" s="63" t="e">
        <f t="shared" si="32"/>
        <v>#REF!</v>
      </c>
      <c r="U27" s="63" t="e">
        <f t="shared" si="32"/>
        <v>#REF!</v>
      </c>
      <c r="V27" s="69" t="e">
        <f t="shared" si="32"/>
        <v>#REF!</v>
      </c>
      <c r="W27" s="63" t="e">
        <f t="shared" si="32"/>
        <v>#REF!</v>
      </c>
      <c r="X27" s="70" t="e">
        <f t="shared" ref="X27:AD27" si="33">X8+X12+X13+X17+X20+X22+X24</f>
        <v>#REF!</v>
      </c>
      <c r="Y27" s="71" t="e">
        <f t="shared" si="33"/>
        <v>#REF!</v>
      </c>
      <c r="Z27" s="64" t="e">
        <f t="shared" si="33"/>
        <v>#REF!</v>
      </c>
      <c r="AA27" s="72" t="e">
        <f t="shared" si="33"/>
        <v>#REF!</v>
      </c>
      <c r="AB27" s="72" t="e">
        <f t="shared" si="33"/>
        <v>#REF!</v>
      </c>
      <c r="AC27" s="61" t="e">
        <f t="shared" si="33"/>
        <v>#REF!</v>
      </c>
      <c r="AD27" s="73" t="e">
        <f t="shared" si="33"/>
        <v>#REF!</v>
      </c>
      <c r="AE27" s="64" t="e">
        <f t="shared" ref="AE27:AJ27" si="34">AE26</f>
        <v>#REF!</v>
      </c>
      <c r="AF27" s="61" t="e">
        <f t="shared" si="34"/>
        <v>#REF!</v>
      </c>
      <c r="AG27" s="73" t="e">
        <f t="shared" si="34"/>
        <v>#REF!</v>
      </c>
      <c r="AH27" s="63" t="e">
        <f t="shared" si="34"/>
        <v>#REF!</v>
      </c>
      <c r="AI27" s="63" t="e">
        <f t="shared" si="34"/>
        <v>#REF!</v>
      </c>
      <c r="AJ27" s="74" t="e">
        <f t="shared" si="34"/>
        <v>#REF!</v>
      </c>
      <c r="AK27" s="75" t="e">
        <f>IF((AA27-AJ27)&gt;0,"○","×")</f>
        <v>#REF!</v>
      </c>
      <c r="AL27" s="75" t="e">
        <f>IF((AB27-AJ27)&gt;0,"○","×")</f>
        <v>#REF!</v>
      </c>
      <c r="AN27" s="61">
        <f t="shared" si="28"/>
        <v>1463283</v>
      </c>
      <c r="AO27" s="61">
        <f t="shared" si="28"/>
        <v>1510787</v>
      </c>
      <c r="AP27" s="28">
        <f t="shared" si="28"/>
        <v>1498520</v>
      </c>
      <c r="AQ27" s="28">
        <f t="shared" si="28"/>
        <v>1410608</v>
      </c>
      <c r="AR27" s="28">
        <f>SUM(AO27:AQ27)</f>
        <v>4419915</v>
      </c>
      <c r="AS27" s="28">
        <f>SUM(AS12,AS17,AS22,AS26)</f>
        <v>1490863.3333333333</v>
      </c>
      <c r="AU27" s="61">
        <f t="shared" si="29"/>
        <v>16593</v>
      </c>
      <c r="AV27" s="61">
        <f t="shared" si="29"/>
        <v>0</v>
      </c>
      <c r="AW27" s="28">
        <f t="shared" si="29"/>
        <v>16593</v>
      </c>
      <c r="AX27" s="29"/>
      <c r="AY27" s="61">
        <f>SUM(AY12,AY17,AY22,AY26)</f>
        <v>491934</v>
      </c>
      <c r="AZ27" s="61"/>
      <c r="BA27" s="61">
        <f>SUM(BA12,BA17,BA22,BA26)</f>
        <v>0</v>
      </c>
      <c r="BB27" s="61"/>
      <c r="BC27" s="29"/>
      <c r="BD27" s="29"/>
      <c r="BE27" s="6"/>
      <c r="BF27" s="61">
        <f t="shared" si="30"/>
        <v>3101</v>
      </c>
      <c r="BG27" s="61">
        <f t="shared" si="30"/>
        <v>0</v>
      </c>
      <c r="BH27" s="76" t="e">
        <f t="shared" si="30"/>
        <v>#REF!</v>
      </c>
      <c r="BI27" s="76"/>
      <c r="BJ27" s="76"/>
      <c r="BK27" s="61" t="e">
        <f t="shared" si="31"/>
        <v>#REF!</v>
      </c>
      <c r="BL27" s="61" t="e">
        <f t="shared" si="31"/>
        <v>#REF!</v>
      </c>
      <c r="BM27" s="61" t="e">
        <f t="shared" si="31"/>
        <v>#REF!</v>
      </c>
    </row>
    <row r="28" spans="2:65" ht="27.75" customHeight="1">
      <c r="B28" s="210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T28" s="29"/>
      <c r="U28" s="29"/>
      <c r="V28" s="110"/>
      <c r="W28" s="29"/>
      <c r="X28" s="211"/>
      <c r="Y28" s="211"/>
      <c r="Z28" s="29"/>
      <c r="AA28" s="29"/>
      <c r="AB28" s="29"/>
      <c r="AC28" s="29"/>
      <c r="AD28" s="29"/>
      <c r="AE28" s="29"/>
      <c r="AF28" s="29"/>
      <c r="AG28" s="29"/>
      <c r="AH28" s="29"/>
      <c r="AI28" s="29"/>
      <c r="AJ28" s="29"/>
      <c r="AK28" s="29"/>
      <c r="AL28" s="29"/>
      <c r="AN28" s="29"/>
      <c r="AO28" s="29"/>
      <c r="AP28" s="29"/>
      <c r="AQ28" s="29"/>
      <c r="AR28" s="29"/>
      <c r="AS28" s="29"/>
      <c r="AU28" s="29"/>
      <c r="AV28" s="29"/>
      <c r="AW28" s="29"/>
      <c r="AX28" s="29"/>
      <c r="AY28" s="78"/>
      <c r="AZ28" s="78"/>
      <c r="BA28" s="78"/>
      <c r="BB28" s="29"/>
      <c r="BC28" s="29"/>
      <c r="BD28" s="29"/>
      <c r="BF28" s="29"/>
      <c r="BG28" s="29"/>
      <c r="BH28" s="29"/>
      <c r="BI28" s="29"/>
      <c r="BJ28" s="29"/>
      <c r="BK28" s="29"/>
      <c r="BL28" s="29"/>
      <c r="BM28" s="29"/>
    </row>
    <row r="29" spans="2:65" ht="27.75" customHeight="1">
      <c r="B29" s="212"/>
      <c r="C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T29" s="29"/>
      <c r="U29" s="29"/>
      <c r="V29" s="110"/>
      <c r="W29" s="29"/>
      <c r="X29" s="211"/>
      <c r="Y29" s="211"/>
      <c r="Z29" s="29"/>
      <c r="AA29" s="29"/>
      <c r="AB29" s="29"/>
      <c r="AC29" s="29"/>
      <c r="AD29" s="29"/>
      <c r="AE29" s="29"/>
      <c r="AF29" s="29"/>
      <c r="AG29" s="29"/>
      <c r="AH29" s="29"/>
      <c r="AI29" s="29"/>
      <c r="AJ29" s="29"/>
      <c r="AK29" s="29"/>
      <c r="AL29" s="29"/>
      <c r="AN29" s="29"/>
      <c r="AO29" s="29"/>
      <c r="AP29" s="29"/>
      <c r="AQ29" s="29"/>
      <c r="AR29" s="29"/>
      <c r="AS29" s="29"/>
      <c r="AU29" s="29"/>
      <c r="AV29" s="29"/>
      <c r="AW29" s="29"/>
      <c r="AX29" s="29"/>
      <c r="AY29" s="29"/>
      <c r="AZ29" s="29"/>
      <c r="BA29" s="29"/>
      <c r="BB29" s="29"/>
      <c r="BC29" s="29"/>
      <c r="BD29" s="29"/>
      <c r="BE29" s="2" t="s">
        <v>69</v>
      </c>
      <c r="BF29" s="29">
        <v>159334</v>
      </c>
      <c r="BG29" s="29"/>
      <c r="BH29" s="29">
        <v>160034</v>
      </c>
      <c r="BI29" s="29"/>
      <c r="BJ29" s="29"/>
      <c r="BK29" s="29">
        <v>160034</v>
      </c>
      <c r="BL29" s="29"/>
      <c r="BM29" s="29"/>
    </row>
    <row r="30" spans="2:65" ht="27.75" customHeight="1">
      <c r="B30" s="212"/>
      <c r="C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T30" s="29"/>
      <c r="U30" s="29"/>
      <c r="V30" s="110"/>
      <c r="W30" s="29"/>
      <c r="X30" s="211"/>
      <c r="Y30" s="211"/>
      <c r="Z30" s="29"/>
      <c r="AA30" s="29"/>
      <c r="AB30" s="29"/>
      <c r="AC30" s="29"/>
      <c r="AD30" s="29"/>
      <c r="AE30" s="29"/>
      <c r="AF30" s="29"/>
      <c r="AG30" s="29"/>
      <c r="AH30" s="29"/>
      <c r="AI30" s="29"/>
      <c r="AJ30" s="29"/>
      <c r="AK30" s="29"/>
      <c r="AL30" s="29"/>
      <c r="AN30" s="29"/>
      <c r="AO30" s="29"/>
      <c r="AP30" s="29"/>
      <c r="AQ30" s="29"/>
      <c r="AR30" s="29"/>
      <c r="AS30" s="29"/>
      <c r="AU30" s="29"/>
      <c r="AV30" s="29"/>
      <c r="AW30" s="29"/>
      <c r="AX30" s="29"/>
      <c r="AY30" s="29"/>
      <c r="AZ30" s="29"/>
      <c r="BA30" s="29"/>
      <c r="BB30" s="29"/>
      <c r="BC30" s="29"/>
      <c r="BD30" s="29"/>
      <c r="BE30" s="2" t="s">
        <v>78</v>
      </c>
      <c r="BF30" s="29">
        <f>BF33</f>
        <v>54265</v>
      </c>
      <c r="BG30" s="29"/>
      <c r="BH30" s="29"/>
      <c r="BI30" s="29"/>
      <c r="BJ30" s="29"/>
      <c r="BK30" s="29"/>
      <c r="BL30" s="29"/>
      <c r="BM30" s="29"/>
    </row>
    <row r="31" spans="2:65" ht="27.75" customHeight="1" thickBot="1">
      <c r="B31" s="212"/>
      <c r="C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T31" s="29"/>
      <c r="U31" s="29"/>
      <c r="V31" s="110"/>
      <c r="W31" s="29"/>
      <c r="X31" s="211"/>
      <c r="Y31" s="211"/>
      <c r="Z31" s="29"/>
      <c r="AA31" s="29"/>
      <c r="AB31" s="29"/>
      <c r="AC31" s="29"/>
      <c r="AD31" s="29"/>
      <c r="AE31" s="29"/>
      <c r="AF31" s="29"/>
      <c r="AG31" s="29"/>
      <c r="AH31" s="29"/>
      <c r="AI31" s="29"/>
      <c r="AJ31" s="29"/>
      <c r="AK31" s="29"/>
      <c r="AL31" s="29"/>
      <c r="AN31" s="29"/>
      <c r="AO31" s="29"/>
      <c r="AP31" s="29"/>
      <c r="AQ31" s="29"/>
      <c r="AR31" s="29"/>
      <c r="AS31" s="29"/>
      <c r="AU31" s="29"/>
      <c r="AV31" s="29"/>
      <c r="AW31" s="29"/>
      <c r="AX31" s="29"/>
      <c r="AY31" s="29"/>
      <c r="AZ31" s="29"/>
      <c r="BA31" s="29"/>
      <c r="BB31" s="29"/>
      <c r="BC31" s="29"/>
      <c r="BD31" s="29"/>
      <c r="BE31" s="2" t="s">
        <v>79</v>
      </c>
      <c r="BF31" s="1">
        <v>55242</v>
      </c>
      <c r="BG31" s="29"/>
      <c r="BH31" s="29"/>
      <c r="BI31" s="29"/>
      <c r="BJ31" s="29"/>
      <c r="BK31" s="29"/>
      <c r="BL31" s="29"/>
      <c r="BM31" s="29"/>
    </row>
    <row r="32" spans="2:65" ht="27.75" customHeight="1">
      <c r="B32" s="212"/>
      <c r="C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13" t="s">
        <v>70</v>
      </c>
      <c r="S32" s="214" t="s">
        <v>71</v>
      </c>
      <c r="T32" s="29"/>
      <c r="U32" s="29"/>
      <c r="V32" s="110"/>
      <c r="W32" s="29"/>
      <c r="X32" s="211"/>
      <c r="Y32" s="211"/>
      <c r="Z32" s="29"/>
      <c r="AA32" s="29"/>
      <c r="AB32" s="29"/>
      <c r="AC32" s="29"/>
      <c r="AD32" s="29"/>
      <c r="AE32" s="29"/>
      <c r="AF32" s="29"/>
      <c r="AG32" s="29"/>
      <c r="AH32" s="29"/>
      <c r="AI32" s="29"/>
      <c r="AJ32" s="29"/>
      <c r="AK32" s="29"/>
      <c r="AL32" s="29"/>
      <c r="AN32" s="29"/>
      <c r="AO32" s="29"/>
      <c r="AP32" s="29"/>
      <c r="AQ32" s="29"/>
      <c r="AR32" s="29"/>
      <c r="AS32" s="29"/>
      <c r="AU32" s="29"/>
      <c r="AV32" s="29"/>
      <c r="AW32" s="29"/>
      <c r="AX32" s="29"/>
      <c r="AY32" s="29"/>
      <c r="AZ32" s="29"/>
      <c r="BA32" s="29"/>
      <c r="BB32" s="29"/>
      <c r="BC32" s="29"/>
      <c r="BD32" s="29"/>
      <c r="BE32" s="2" t="s">
        <v>80</v>
      </c>
      <c r="BF32" s="1">
        <v>-977</v>
      </c>
      <c r="BG32" s="29"/>
      <c r="BH32" s="29"/>
      <c r="BI32" s="29"/>
      <c r="BJ32" s="29"/>
      <c r="BK32" s="29"/>
      <c r="BL32" s="29"/>
      <c r="BM32" s="29"/>
    </row>
    <row r="33" spans="1:65" ht="27.75" customHeight="1" thickBot="1">
      <c r="B33" s="212"/>
      <c r="C33" s="29"/>
      <c r="E33" s="29"/>
      <c r="F33" s="211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15" t="e">
        <f>R26+S26</f>
        <v>#REF!</v>
      </c>
      <c r="S33" s="216" t="e">
        <f>R33/G26</f>
        <v>#REF!</v>
      </c>
      <c r="T33" s="29"/>
      <c r="U33" s="29"/>
      <c r="V33" s="110"/>
      <c r="W33" s="29"/>
      <c r="X33" s="211"/>
      <c r="Y33" s="211"/>
      <c r="Z33" s="29"/>
      <c r="AA33" s="29"/>
      <c r="AB33" s="29"/>
      <c r="AC33" s="29"/>
      <c r="AD33" s="29"/>
      <c r="AE33" s="29"/>
      <c r="AF33" s="29"/>
      <c r="AG33" s="29"/>
      <c r="AH33" s="29"/>
      <c r="AI33" s="29"/>
      <c r="AJ33" s="29"/>
      <c r="AK33" s="29"/>
      <c r="AL33" s="29"/>
      <c r="AN33" s="29"/>
      <c r="AO33" s="29"/>
      <c r="AP33" s="29"/>
      <c r="AQ33" s="29"/>
      <c r="AR33" s="29"/>
      <c r="AS33" s="29"/>
      <c r="AU33" s="29"/>
      <c r="AV33" s="29"/>
      <c r="AW33" s="29"/>
      <c r="AX33" s="29"/>
      <c r="AY33" s="29"/>
      <c r="AZ33" s="29"/>
      <c r="BA33" s="29"/>
      <c r="BB33" s="29"/>
      <c r="BC33" s="29"/>
      <c r="BD33" s="29"/>
      <c r="BF33" s="1">
        <f>SUM(BF31:BF32)</f>
        <v>54265</v>
      </c>
      <c r="BG33" s="29"/>
      <c r="BH33" s="29"/>
      <c r="BI33" s="29"/>
      <c r="BJ33" s="29"/>
      <c r="BK33" s="29"/>
      <c r="BL33" s="29"/>
      <c r="BM33" s="29"/>
    </row>
    <row r="34" spans="1:65" ht="27.75" customHeight="1">
      <c r="B34" s="212"/>
      <c r="C34" s="29"/>
      <c r="E34" s="29"/>
      <c r="F34" s="211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T34" s="29"/>
      <c r="U34" s="29"/>
      <c r="V34" s="110"/>
      <c r="W34" s="29"/>
      <c r="X34" s="211"/>
      <c r="Y34" s="211"/>
      <c r="Z34" s="29"/>
      <c r="AA34" s="29"/>
      <c r="AB34" s="29"/>
      <c r="AC34" s="29"/>
      <c r="AD34" s="29"/>
      <c r="AE34" s="29"/>
      <c r="AF34" s="29"/>
      <c r="AG34" s="29"/>
      <c r="AH34" s="29"/>
      <c r="AI34" s="29"/>
      <c r="AJ34" s="29"/>
      <c r="AK34" s="29"/>
      <c r="AL34" s="29"/>
      <c r="AN34" s="29"/>
      <c r="AO34" s="29"/>
      <c r="AP34" s="29"/>
      <c r="AQ34" s="29"/>
      <c r="AR34" s="29"/>
      <c r="AS34" s="29"/>
      <c r="AU34" s="29"/>
      <c r="AV34" s="29"/>
      <c r="AW34" s="29"/>
      <c r="AX34" s="29"/>
      <c r="AY34" s="29"/>
      <c r="AZ34" s="29"/>
      <c r="BA34" s="29"/>
      <c r="BB34" s="29"/>
      <c r="BC34" s="29"/>
      <c r="BD34" s="29"/>
      <c r="BG34" s="29"/>
      <c r="BH34" s="29"/>
      <c r="BI34" s="29"/>
      <c r="BJ34" s="29"/>
      <c r="BK34" s="29"/>
      <c r="BL34" s="29"/>
      <c r="BM34" s="29"/>
    </row>
    <row r="35" spans="1:65" ht="27.75" customHeight="1">
      <c r="B35" s="212"/>
      <c r="C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T35" s="29"/>
      <c r="U35" s="29"/>
      <c r="V35" s="110"/>
      <c r="W35" s="29"/>
      <c r="X35" s="211"/>
      <c r="Y35" s="211"/>
      <c r="Z35" s="29"/>
      <c r="AA35" s="29"/>
      <c r="AB35" s="29"/>
      <c r="AC35" s="29"/>
      <c r="AD35" s="29"/>
      <c r="AE35" s="29"/>
      <c r="AF35" s="29"/>
      <c r="AG35" s="29"/>
      <c r="AH35" s="29"/>
      <c r="AI35" s="29"/>
      <c r="AJ35" s="29"/>
      <c r="AK35" s="29"/>
      <c r="AL35" s="29"/>
      <c r="AN35" s="29"/>
      <c r="AO35" s="29"/>
      <c r="AP35" s="29"/>
      <c r="AQ35" s="29"/>
      <c r="AR35" s="29"/>
      <c r="AS35" s="29"/>
      <c r="AU35" s="29"/>
      <c r="AV35" s="29"/>
      <c r="AW35" s="29"/>
      <c r="AX35" s="29"/>
      <c r="AY35" s="29"/>
      <c r="AZ35" s="29"/>
      <c r="BA35" s="29"/>
      <c r="BB35" s="29"/>
      <c r="BC35" s="29"/>
      <c r="BD35" s="29"/>
      <c r="BF35" s="29"/>
      <c r="BG35" s="29"/>
      <c r="BH35" s="29"/>
      <c r="BI35" s="29"/>
      <c r="BJ35" s="29"/>
      <c r="BK35" s="29"/>
      <c r="BL35" s="29"/>
      <c r="BM35" s="29"/>
    </row>
    <row r="36" spans="1:65" ht="27.75" customHeight="1">
      <c r="B36" s="212"/>
      <c r="C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T36" s="29"/>
      <c r="U36" s="29"/>
      <c r="V36" s="110"/>
      <c r="W36" s="29"/>
      <c r="X36" s="211"/>
      <c r="Y36" s="211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9"/>
      <c r="AL36" s="29"/>
      <c r="AN36" s="29"/>
      <c r="AO36" s="29"/>
      <c r="AP36" s="29"/>
      <c r="AQ36" s="29"/>
      <c r="AR36" s="29"/>
      <c r="AS36" s="29"/>
      <c r="AU36" s="29"/>
      <c r="AV36" s="29"/>
      <c r="AW36" s="29"/>
      <c r="AX36" s="29"/>
      <c r="AY36" s="29"/>
      <c r="AZ36" s="29"/>
      <c r="BA36" s="29"/>
      <c r="BB36" s="29"/>
      <c r="BC36" s="29"/>
      <c r="BD36" s="29"/>
      <c r="BF36" s="29"/>
      <c r="BG36" s="29"/>
      <c r="BH36" s="29"/>
      <c r="BI36" s="29"/>
      <c r="BJ36" s="29"/>
      <c r="BK36" s="29"/>
      <c r="BL36" s="29"/>
      <c r="BM36" s="29"/>
    </row>
    <row r="37" spans="1:65" ht="27.75" customHeight="1">
      <c r="B37" s="212"/>
      <c r="C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T37" s="29"/>
      <c r="U37" s="29"/>
      <c r="V37" s="110"/>
      <c r="W37" s="29"/>
      <c r="X37" s="211"/>
      <c r="Y37" s="211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  <c r="AK37" s="29"/>
      <c r="AL37" s="29"/>
      <c r="AN37" s="29"/>
      <c r="AO37" s="29"/>
      <c r="AP37" s="29"/>
      <c r="AQ37" s="29"/>
      <c r="AR37" s="29"/>
      <c r="AS37" s="29"/>
      <c r="AU37" s="29"/>
      <c r="AV37" s="29"/>
      <c r="AW37" s="29"/>
      <c r="AX37" s="29"/>
      <c r="AY37" s="29"/>
      <c r="AZ37" s="29"/>
      <c r="BA37" s="29"/>
      <c r="BB37" s="29"/>
      <c r="BC37" s="29"/>
      <c r="BD37" s="29"/>
      <c r="BF37" s="29"/>
      <c r="BG37" s="29"/>
      <c r="BH37" s="29"/>
      <c r="BI37" s="29"/>
      <c r="BJ37" s="29"/>
      <c r="BK37" s="29"/>
      <c r="BL37" s="29"/>
      <c r="BM37" s="29"/>
    </row>
    <row r="38" spans="1:65" ht="27.75" customHeight="1">
      <c r="B38" s="212"/>
      <c r="C38" s="29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  <c r="T38" s="29"/>
      <c r="U38" s="29"/>
      <c r="V38" s="110"/>
      <c r="W38" s="29"/>
      <c r="X38" s="211"/>
      <c r="Y38" s="211"/>
      <c r="Z38" s="29"/>
      <c r="AA38" s="29"/>
      <c r="AB38" s="29"/>
      <c r="AC38" s="29"/>
      <c r="AD38" s="29"/>
      <c r="AE38" s="29"/>
      <c r="AF38" s="29"/>
      <c r="AG38" s="29"/>
      <c r="AH38" s="29"/>
      <c r="AI38" s="29"/>
      <c r="AJ38" s="29"/>
      <c r="AK38" s="29"/>
      <c r="AL38" s="29"/>
      <c r="AN38" s="29"/>
      <c r="AO38" s="29"/>
      <c r="AP38" s="29"/>
      <c r="AQ38" s="29"/>
      <c r="AR38" s="29"/>
      <c r="AS38" s="29"/>
      <c r="AU38" s="29"/>
      <c r="AV38" s="29"/>
      <c r="AW38" s="29"/>
      <c r="AX38" s="29"/>
      <c r="AY38" s="29"/>
      <c r="AZ38" s="29"/>
      <c r="BA38" s="29"/>
      <c r="BB38" s="29"/>
      <c r="BC38" s="29"/>
      <c r="BD38" s="29"/>
      <c r="BF38" s="29"/>
      <c r="BG38" s="29"/>
      <c r="BH38" s="29"/>
      <c r="BI38" s="29"/>
      <c r="BJ38" s="29"/>
      <c r="BK38" s="29"/>
      <c r="BL38" s="29"/>
      <c r="BM38" s="29"/>
    </row>
    <row r="39" spans="1:65" ht="27.75" customHeight="1">
      <c r="B39" s="212"/>
      <c r="C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T39" s="29"/>
      <c r="U39" s="29"/>
      <c r="V39" s="110"/>
      <c r="W39" s="29"/>
      <c r="X39" s="211"/>
      <c r="Y39" s="211"/>
      <c r="Z39" s="29"/>
      <c r="AA39" s="29"/>
      <c r="AB39" s="29"/>
      <c r="AC39" s="29"/>
      <c r="AD39" s="29"/>
      <c r="AE39" s="29"/>
      <c r="AF39" s="29"/>
      <c r="AG39" s="29"/>
      <c r="AH39" s="29"/>
      <c r="AI39" s="29"/>
      <c r="AJ39" s="29"/>
      <c r="AK39" s="29"/>
      <c r="AL39" s="29"/>
      <c r="AN39" s="29"/>
      <c r="AO39" s="29"/>
      <c r="AP39" s="29"/>
      <c r="AQ39" s="29"/>
      <c r="AR39" s="29"/>
      <c r="AS39" s="29"/>
      <c r="AU39" s="29"/>
      <c r="AV39" s="29"/>
      <c r="AW39" s="29"/>
      <c r="AX39" s="29"/>
      <c r="AY39" s="29"/>
      <c r="AZ39" s="29"/>
      <c r="BA39" s="29"/>
      <c r="BB39" s="29"/>
      <c r="BC39" s="29"/>
      <c r="BD39" s="29"/>
      <c r="BF39" s="29"/>
      <c r="BG39" s="29"/>
      <c r="BH39" s="29"/>
      <c r="BI39" s="29"/>
      <c r="BJ39" s="29"/>
      <c r="BK39" s="29"/>
      <c r="BL39" s="29"/>
      <c r="BM39" s="29"/>
    </row>
    <row r="40" spans="1:65" ht="27.75" customHeight="1">
      <c r="A40" s="1" t="s">
        <v>119</v>
      </c>
      <c r="B40" s="212"/>
      <c r="C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T40" s="29"/>
      <c r="U40" s="29"/>
      <c r="V40" s="110"/>
      <c r="W40" s="29"/>
      <c r="X40" s="211"/>
      <c r="Y40" s="211"/>
      <c r="Z40" s="29"/>
      <c r="AA40" s="29"/>
      <c r="AB40" s="29"/>
      <c r="AC40" s="29"/>
      <c r="AD40" s="29"/>
      <c r="AE40" s="29"/>
      <c r="AF40" s="29"/>
      <c r="AG40" s="29"/>
      <c r="AH40" s="29"/>
      <c r="AI40" s="29"/>
      <c r="AJ40" s="29"/>
      <c r="AK40" s="29"/>
      <c r="AL40" s="29"/>
      <c r="AN40" s="29"/>
      <c r="AO40" s="29"/>
      <c r="AP40" s="29"/>
      <c r="AQ40" s="29"/>
      <c r="AR40" s="29"/>
      <c r="AS40" s="29"/>
      <c r="AU40" s="29"/>
      <c r="AV40" s="29"/>
      <c r="AW40" s="29"/>
      <c r="AX40" s="29"/>
      <c r="AY40" s="29"/>
      <c r="AZ40" s="29"/>
      <c r="BA40" s="29"/>
      <c r="BB40" s="29"/>
      <c r="BC40" s="29"/>
      <c r="BD40" s="29"/>
      <c r="BF40" s="29"/>
      <c r="BG40" s="29"/>
      <c r="BH40" s="29"/>
      <c r="BI40" s="29"/>
      <c r="BJ40" s="29"/>
      <c r="BK40" s="29"/>
      <c r="BL40" s="29"/>
      <c r="BM40" s="29"/>
    </row>
    <row r="41" spans="1:65" ht="27.75" customHeight="1">
      <c r="B41" s="212"/>
      <c r="C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T41" s="29"/>
      <c r="U41" s="29"/>
      <c r="V41" s="110"/>
      <c r="W41" s="29"/>
      <c r="X41" s="211"/>
      <c r="Y41" s="211"/>
      <c r="Z41" s="29"/>
      <c r="AA41" s="29"/>
      <c r="AB41" s="29"/>
      <c r="AC41" s="29"/>
      <c r="AD41" s="29"/>
      <c r="AE41" s="29"/>
      <c r="AF41" s="29"/>
      <c r="AG41" s="29"/>
      <c r="AH41" s="29"/>
      <c r="AI41" s="29"/>
      <c r="AJ41" s="29"/>
      <c r="AK41" s="29"/>
      <c r="AL41" s="29"/>
      <c r="AN41" s="29"/>
      <c r="AO41" s="29"/>
      <c r="AP41" s="29"/>
      <c r="AQ41" s="29"/>
      <c r="AR41" s="29"/>
      <c r="AS41" s="29"/>
      <c r="AU41" s="29"/>
      <c r="AV41" s="29"/>
      <c r="AW41" s="29"/>
      <c r="AX41" s="29"/>
      <c r="AY41" s="29"/>
      <c r="AZ41" s="29"/>
      <c r="BA41" s="29"/>
      <c r="BB41" s="29"/>
      <c r="BC41" s="29"/>
      <c r="BD41" s="29"/>
      <c r="BF41" s="29"/>
      <c r="BG41" s="29"/>
      <c r="BH41" s="29"/>
      <c r="BI41" s="29"/>
      <c r="BJ41" s="29"/>
      <c r="BK41" s="29"/>
      <c r="BL41" s="29"/>
      <c r="BM41" s="29"/>
    </row>
    <row r="42" spans="1:65" ht="27.75" customHeight="1">
      <c r="B42" s="212"/>
      <c r="C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T42" s="29"/>
      <c r="U42" s="29"/>
      <c r="V42" s="110"/>
      <c r="W42" s="29"/>
      <c r="X42" s="211"/>
      <c r="Y42" s="211"/>
      <c r="Z42" s="29"/>
      <c r="AA42" s="29"/>
      <c r="AB42" s="29"/>
      <c r="AC42" s="29"/>
      <c r="AD42" s="29"/>
      <c r="AE42" s="29"/>
      <c r="AF42" s="29"/>
      <c r="AG42" s="29"/>
      <c r="AH42" s="29"/>
      <c r="AI42" s="29"/>
      <c r="AJ42" s="29"/>
      <c r="AK42" s="29"/>
      <c r="AL42" s="29"/>
      <c r="AN42" s="29"/>
      <c r="AO42" s="29"/>
      <c r="AP42" s="29"/>
      <c r="AQ42" s="29"/>
      <c r="AR42" s="29"/>
      <c r="AS42" s="29"/>
      <c r="AU42" s="29"/>
      <c r="AV42" s="29"/>
      <c r="AW42" s="29"/>
      <c r="AX42" s="29"/>
      <c r="AY42" s="29"/>
      <c r="AZ42" s="29"/>
      <c r="BA42" s="29"/>
      <c r="BB42" s="29"/>
      <c r="BC42" s="29"/>
      <c r="BD42" s="29"/>
      <c r="BF42" s="29"/>
      <c r="BG42" s="29"/>
      <c r="BH42" s="29"/>
      <c r="BI42" s="29"/>
      <c r="BJ42" s="29"/>
      <c r="BK42" s="29"/>
      <c r="BL42" s="29"/>
      <c r="BM42" s="29"/>
    </row>
    <row r="43" spans="1:65" ht="27.75" customHeight="1">
      <c r="B43" s="212"/>
      <c r="C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T43" s="29"/>
      <c r="U43" s="29"/>
      <c r="V43" s="110"/>
      <c r="W43" s="29"/>
      <c r="X43" s="211"/>
      <c r="Y43" s="211"/>
      <c r="Z43" s="29"/>
      <c r="AA43" s="29"/>
      <c r="AB43" s="29"/>
      <c r="AC43" s="29"/>
      <c r="AD43" s="29"/>
      <c r="AE43" s="29"/>
      <c r="AF43" s="29"/>
      <c r="AG43" s="29"/>
      <c r="AH43" s="29"/>
      <c r="AI43" s="29"/>
      <c r="AJ43" s="29"/>
      <c r="AK43" s="29"/>
      <c r="AL43" s="29"/>
      <c r="AN43" s="29"/>
      <c r="AO43" s="29"/>
      <c r="AP43" s="29"/>
      <c r="AQ43" s="29"/>
      <c r="AR43" s="29"/>
      <c r="AS43" s="29"/>
      <c r="AU43" s="29"/>
      <c r="AV43" s="29"/>
      <c r="AW43" s="29"/>
      <c r="AX43" s="29"/>
      <c r="AY43" s="29"/>
      <c r="AZ43" s="29"/>
      <c r="BA43" s="29"/>
      <c r="BB43" s="29"/>
      <c r="BC43" s="29"/>
      <c r="BD43" s="29"/>
      <c r="BF43" s="29"/>
      <c r="BG43" s="29"/>
      <c r="BH43" s="29"/>
      <c r="BI43" s="29"/>
      <c r="BJ43" s="29"/>
      <c r="BK43" s="29"/>
      <c r="BL43" s="29"/>
      <c r="BM43" s="29"/>
    </row>
    <row r="44" spans="1:65" ht="27.75" customHeight="1">
      <c r="B44" s="212"/>
      <c r="C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T44" s="29"/>
      <c r="U44" s="29"/>
      <c r="V44" s="110"/>
      <c r="W44" s="29"/>
      <c r="X44" s="211"/>
      <c r="Y44" s="211"/>
      <c r="Z44" s="29"/>
      <c r="AA44" s="29"/>
      <c r="AB44" s="29"/>
      <c r="AC44" s="29"/>
      <c r="AD44" s="29"/>
      <c r="AE44" s="29"/>
      <c r="AF44" s="29"/>
      <c r="AG44" s="29"/>
      <c r="AH44" s="29"/>
      <c r="AI44" s="29"/>
      <c r="AJ44" s="29"/>
      <c r="AK44" s="29"/>
      <c r="AL44" s="29"/>
      <c r="AN44" s="29"/>
      <c r="AO44" s="29"/>
      <c r="AP44" s="29"/>
      <c r="AQ44" s="29"/>
      <c r="AR44" s="29"/>
      <c r="AS44" s="29"/>
      <c r="AU44" s="29"/>
      <c r="AV44" s="29"/>
      <c r="AW44" s="29"/>
      <c r="AX44" s="29"/>
      <c r="AY44" s="29"/>
      <c r="AZ44" s="29"/>
      <c r="BA44" s="29"/>
      <c r="BB44" s="29"/>
      <c r="BC44" s="29"/>
      <c r="BD44" s="29"/>
      <c r="BF44" s="29"/>
      <c r="BG44" s="29"/>
      <c r="BH44" s="29"/>
      <c r="BI44" s="29"/>
      <c r="BJ44" s="29"/>
      <c r="BK44" s="29"/>
      <c r="BL44" s="29"/>
      <c r="BM44" s="29"/>
    </row>
    <row r="45" spans="1:65" ht="27.75" customHeight="1">
      <c r="B45" s="210"/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T45" s="29"/>
      <c r="U45" s="29"/>
      <c r="V45" s="110"/>
      <c r="W45" s="29"/>
      <c r="X45" s="211"/>
      <c r="Y45" s="211"/>
      <c r="Z45" s="29"/>
      <c r="AA45" s="29"/>
      <c r="AB45" s="29"/>
      <c r="AC45" s="29"/>
      <c r="AD45" s="29"/>
      <c r="AE45" s="29"/>
      <c r="AF45" s="29"/>
      <c r="AG45" s="29"/>
      <c r="AH45" s="29"/>
      <c r="AI45" s="29"/>
      <c r="AJ45" s="29"/>
      <c r="AK45" s="29"/>
      <c r="AL45" s="29"/>
      <c r="AN45" s="29"/>
      <c r="AO45" s="29"/>
      <c r="AP45" s="29"/>
      <c r="AQ45" s="29"/>
      <c r="AR45" s="29"/>
      <c r="AS45" s="29"/>
      <c r="AU45" s="29"/>
      <c r="AV45" s="29"/>
      <c r="AW45" s="29"/>
      <c r="AX45" s="29"/>
      <c r="AY45" s="29"/>
      <c r="AZ45" s="29"/>
      <c r="BA45" s="29"/>
      <c r="BB45" s="29"/>
      <c r="BC45" s="29"/>
      <c r="BD45" s="29"/>
      <c r="BG45" s="29"/>
      <c r="BH45" s="29">
        <f>BH49</f>
        <v>29148</v>
      </c>
      <c r="BI45" s="29"/>
      <c r="BJ45" s="29"/>
      <c r="BK45" s="29">
        <f>BK49</f>
        <v>29148</v>
      </c>
      <c r="BL45" s="29"/>
      <c r="BM45" s="29"/>
    </row>
    <row r="46" spans="1:65" ht="27" customHeight="1">
      <c r="A46" s="1" t="s">
        <v>120</v>
      </c>
      <c r="B46" s="211"/>
      <c r="C46" s="211"/>
      <c r="D46" s="211"/>
      <c r="E46" s="211"/>
      <c r="F46" s="211"/>
      <c r="G46" s="211"/>
      <c r="H46" s="211"/>
      <c r="I46" s="211"/>
      <c r="J46" s="211"/>
      <c r="K46" s="211"/>
      <c r="L46" s="211"/>
      <c r="M46" s="211"/>
      <c r="N46" s="211"/>
      <c r="O46" s="211"/>
      <c r="P46" s="211"/>
      <c r="Q46" s="211"/>
    </row>
    <row r="47" spans="1:65">
      <c r="B47" s="211"/>
      <c r="C47" s="211"/>
      <c r="D47" s="211"/>
      <c r="E47" s="211"/>
      <c r="F47" s="211"/>
      <c r="G47" s="211"/>
      <c r="H47" s="211"/>
      <c r="I47" s="211"/>
      <c r="J47" s="211"/>
      <c r="K47" s="211"/>
      <c r="L47" s="211"/>
      <c r="M47" s="211"/>
      <c r="N47" s="211"/>
      <c r="O47" s="211"/>
      <c r="P47" s="211"/>
      <c r="Q47" s="211"/>
      <c r="BH47" s="1">
        <v>60246</v>
      </c>
      <c r="BK47" s="1">
        <v>60246</v>
      </c>
    </row>
    <row r="48" spans="1:65">
      <c r="B48" s="211"/>
      <c r="C48" s="211"/>
      <c r="D48" s="221"/>
      <c r="E48" s="221"/>
      <c r="F48" s="211"/>
      <c r="G48" s="221"/>
      <c r="H48" s="221"/>
      <c r="I48" s="221"/>
      <c r="J48" s="221"/>
      <c r="K48" s="221"/>
      <c r="L48" s="221"/>
      <c r="M48" s="221"/>
      <c r="N48" s="211"/>
      <c r="O48" s="211"/>
      <c r="P48" s="211"/>
      <c r="Q48" s="211"/>
      <c r="BH48" s="1">
        <f>-(18444+7974+4680)</f>
        <v>-31098</v>
      </c>
      <c r="BK48" s="1">
        <f>-(18444+7974+4680)</f>
        <v>-31098</v>
      </c>
    </row>
    <row r="49" spans="1:63" ht="21.75" customHeight="1">
      <c r="B49" s="211"/>
      <c r="C49" s="211"/>
      <c r="D49" s="211"/>
      <c r="E49" s="211"/>
      <c r="F49" s="211"/>
      <c r="G49" s="211"/>
      <c r="H49" s="211"/>
      <c r="I49" s="245"/>
      <c r="J49" s="211"/>
      <c r="K49" s="245"/>
      <c r="L49" s="211"/>
      <c r="M49" s="246"/>
      <c r="N49" s="211"/>
      <c r="O49" s="211"/>
      <c r="P49" s="211"/>
      <c r="Q49" s="211"/>
      <c r="BH49" s="1">
        <f>SUM(BH47:BH48)</f>
        <v>29148</v>
      </c>
      <c r="BK49" s="1">
        <f>SUM(BK47:BK48)</f>
        <v>29148</v>
      </c>
    </row>
    <row r="50" spans="1:63" ht="21.75" customHeight="1">
      <c r="B50" s="211"/>
      <c r="C50" s="211"/>
      <c r="D50" s="211"/>
      <c r="E50" s="211"/>
      <c r="F50" s="211"/>
      <c r="G50" s="211"/>
      <c r="H50" s="211"/>
      <c r="I50" s="245"/>
      <c r="J50" s="211"/>
      <c r="K50" s="245"/>
      <c r="L50" s="211"/>
      <c r="M50" s="246"/>
      <c r="N50" s="211"/>
      <c r="O50" s="211"/>
      <c r="P50" s="211"/>
      <c r="Q50" s="211"/>
    </row>
    <row r="51" spans="1:63" ht="21.75" customHeight="1">
      <c r="A51" s="1" t="s">
        <v>119</v>
      </c>
      <c r="B51" s="211"/>
      <c r="C51" s="211"/>
      <c r="D51" s="211"/>
      <c r="E51" s="211"/>
      <c r="F51" s="211"/>
      <c r="G51" s="211"/>
      <c r="H51" s="211"/>
      <c r="I51" s="245"/>
      <c r="J51" s="211"/>
      <c r="K51" s="245"/>
      <c r="L51" s="211"/>
      <c r="M51" s="211"/>
      <c r="N51" s="211"/>
      <c r="O51" s="211"/>
      <c r="P51" s="211"/>
      <c r="Q51" s="211"/>
    </row>
    <row r="52" spans="1:63" ht="21.75" customHeight="1">
      <c r="B52" s="211"/>
      <c r="C52" s="211"/>
      <c r="D52" s="211"/>
      <c r="E52" s="211"/>
      <c r="F52" s="221"/>
      <c r="G52" s="211"/>
      <c r="H52" s="211"/>
      <c r="I52" s="245"/>
      <c r="J52" s="211"/>
      <c r="K52" s="245"/>
      <c r="L52" s="211"/>
      <c r="M52" s="211"/>
      <c r="N52" s="211"/>
      <c r="O52" s="211"/>
      <c r="P52" s="211"/>
      <c r="Q52" s="211"/>
    </row>
    <row r="53" spans="1:63" ht="21.75" customHeight="1">
      <c r="B53" s="211"/>
      <c r="C53" s="211"/>
      <c r="D53" s="211"/>
      <c r="E53" s="211"/>
      <c r="F53" s="245"/>
      <c r="G53" s="211"/>
      <c r="H53" s="211"/>
      <c r="I53" s="245"/>
      <c r="J53" s="211"/>
      <c r="K53" s="245"/>
      <c r="L53" s="211"/>
      <c r="M53" s="211"/>
      <c r="N53" s="211"/>
      <c r="O53" s="211"/>
      <c r="P53" s="211"/>
      <c r="Q53" s="211"/>
    </row>
    <row r="54" spans="1:63" ht="21.75" customHeight="1">
      <c r="B54" s="211"/>
      <c r="C54" s="211"/>
      <c r="D54" s="211"/>
      <c r="E54" s="211"/>
      <c r="F54" s="245"/>
      <c r="G54" s="211"/>
      <c r="H54" s="211"/>
      <c r="I54" s="245"/>
      <c r="J54" s="211"/>
      <c r="K54" s="247"/>
      <c r="L54" s="211"/>
      <c r="M54" s="211"/>
      <c r="N54" s="211"/>
      <c r="O54" s="211"/>
      <c r="P54" s="211"/>
      <c r="Q54" s="211"/>
    </row>
    <row r="55" spans="1:63">
      <c r="B55" s="211"/>
      <c r="C55" s="211"/>
      <c r="D55" s="211"/>
      <c r="E55" s="211"/>
      <c r="F55" s="245"/>
      <c r="G55" s="211"/>
      <c r="H55" s="211"/>
      <c r="I55" s="211"/>
      <c r="J55" s="211"/>
      <c r="K55" s="211"/>
      <c r="L55" s="211"/>
      <c r="M55" s="211"/>
      <c r="N55" s="211"/>
      <c r="O55" s="211"/>
      <c r="P55" s="211"/>
      <c r="Q55" s="211"/>
    </row>
    <row r="56" spans="1:63">
      <c r="B56" s="211"/>
      <c r="C56" s="211"/>
      <c r="D56" s="211"/>
      <c r="E56" s="211"/>
      <c r="F56" s="245"/>
      <c r="G56" s="211"/>
      <c r="H56" s="211"/>
      <c r="I56" s="211"/>
      <c r="J56" s="211"/>
      <c r="K56" s="211"/>
      <c r="L56" s="211"/>
      <c r="M56" s="211"/>
      <c r="N56" s="211"/>
      <c r="O56" s="211"/>
      <c r="P56" s="211"/>
      <c r="Q56" s="211"/>
    </row>
    <row r="57" spans="1:63">
      <c r="B57" s="211"/>
      <c r="C57" s="211"/>
      <c r="D57" s="211"/>
      <c r="E57" s="211"/>
      <c r="F57" s="245"/>
      <c r="G57" s="211"/>
      <c r="H57" s="211"/>
      <c r="I57" s="211"/>
      <c r="J57" s="211"/>
      <c r="K57" s="211"/>
      <c r="L57" s="211"/>
      <c r="M57" s="211"/>
      <c r="N57" s="211"/>
      <c r="O57" s="211"/>
      <c r="P57" s="211"/>
      <c r="Q57" s="211"/>
    </row>
    <row r="58" spans="1:63">
      <c r="B58" s="211"/>
      <c r="C58" s="211"/>
      <c r="D58" s="211"/>
      <c r="E58" s="211"/>
      <c r="F58" s="211"/>
      <c r="G58" s="211"/>
      <c r="H58" s="211"/>
      <c r="I58" s="211"/>
      <c r="J58" s="211"/>
      <c r="K58" s="211"/>
      <c r="L58" s="211"/>
      <c r="M58" s="211"/>
      <c r="N58" s="211"/>
      <c r="O58" s="211"/>
      <c r="P58" s="211"/>
      <c r="Q58" s="211"/>
    </row>
    <row r="59" spans="1:63">
      <c r="B59" s="211"/>
      <c r="C59" s="211"/>
      <c r="D59" s="211"/>
      <c r="E59" s="211"/>
      <c r="F59" s="211"/>
      <c r="G59" s="211"/>
      <c r="H59" s="211"/>
      <c r="I59" s="211"/>
      <c r="J59" s="211"/>
      <c r="K59" s="211"/>
      <c r="L59" s="211"/>
      <c r="M59" s="211"/>
      <c r="N59" s="211"/>
      <c r="O59" s="211"/>
      <c r="P59" s="211"/>
      <c r="Q59" s="211"/>
      <c r="R59" s="29"/>
      <c r="S59" s="29"/>
      <c r="T59" s="29"/>
      <c r="U59" s="29"/>
      <c r="V59" s="29"/>
      <c r="W59" s="29"/>
      <c r="X59" s="29"/>
      <c r="Y59" s="29"/>
      <c r="Z59" s="29"/>
    </row>
    <row r="60" spans="1:63">
      <c r="B60" s="211"/>
      <c r="C60" s="211"/>
      <c r="D60" s="211"/>
      <c r="E60" s="211"/>
      <c r="F60" s="211"/>
      <c r="G60" s="211"/>
      <c r="H60" s="211"/>
      <c r="I60" s="211"/>
      <c r="J60" s="211"/>
      <c r="K60" s="211"/>
      <c r="L60" s="211"/>
      <c r="M60" s="211"/>
      <c r="N60" s="211"/>
      <c r="O60" s="211"/>
      <c r="P60" s="211"/>
      <c r="Q60" s="211"/>
      <c r="R60" s="29"/>
      <c r="S60" s="29"/>
      <c r="T60" s="29"/>
      <c r="U60" s="29"/>
      <c r="V60" s="29"/>
      <c r="W60" s="29"/>
      <c r="X60" s="29"/>
      <c r="Y60" s="29"/>
      <c r="Z60" s="29"/>
    </row>
    <row r="61" spans="1:63">
      <c r="I61" s="29"/>
      <c r="J61" s="29"/>
      <c r="K61" s="29"/>
      <c r="L61" s="29"/>
      <c r="M61" s="29"/>
      <c r="N61" s="29"/>
      <c r="O61" s="29"/>
      <c r="P61" s="29"/>
      <c r="Q61" s="29"/>
      <c r="R61" s="29"/>
      <c r="S61" s="29"/>
      <c r="T61" s="29"/>
      <c r="U61" s="29"/>
      <c r="V61" s="29"/>
      <c r="W61" s="29"/>
      <c r="X61" s="29"/>
      <c r="Y61" s="29"/>
      <c r="Z61" s="29"/>
    </row>
    <row r="62" spans="1:63">
      <c r="I62" s="29"/>
      <c r="J62" s="29"/>
      <c r="K62" s="29"/>
      <c r="L62" s="29"/>
      <c r="M62" s="29"/>
      <c r="N62" s="29"/>
      <c r="O62" s="29"/>
      <c r="P62" s="29"/>
      <c r="Q62" s="29"/>
      <c r="R62" s="29"/>
      <c r="S62" s="29"/>
      <c r="T62" s="29"/>
      <c r="U62" s="29"/>
      <c r="V62" s="29"/>
      <c r="W62" s="29"/>
      <c r="X62" s="29"/>
      <c r="Y62" s="29"/>
      <c r="Z62" s="29"/>
    </row>
    <row r="63" spans="1:63">
      <c r="I63" s="29"/>
      <c r="J63" s="29"/>
      <c r="K63" s="29"/>
      <c r="L63" s="29"/>
      <c r="M63" s="29"/>
      <c r="N63" s="29"/>
      <c r="O63" s="29"/>
      <c r="P63" s="29"/>
      <c r="Q63" s="29"/>
      <c r="R63" s="29"/>
      <c r="S63" s="29"/>
      <c r="T63" s="29"/>
      <c r="U63" s="29"/>
      <c r="V63" s="29"/>
      <c r="W63" s="29"/>
      <c r="X63" s="29"/>
      <c r="Y63" s="29"/>
      <c r="Z63" s="29"/>
    </row>
    <row r="64" spans="1:63">
      <c r="I64" s="29"/>
      <c r="J64" s="29"/>
      <c r="K64" s="29"/>
      <c r="L64" s="29"/>
      <c r="M64" s="29"/>
      <c r="N64" s="29"/>
      <c r="O64" s="29"/>
      <c r="P64" s="29"/>
      <c r="Q64" s="29"/>
      <c r="R64" s="29"/>
      <c r="S64" s="29"/>
      <c r="T64" s="29"/>
      <c r="U64" s="29"/>
      <c r="V64" s="29"/>
      <c r="W64" s="29"/>
      <c r="X64" s="29"/>
      <c r="Y64" s="29"/>
      <c r="Z64" s="29"/>
    </row>
    <row r="65" spans="9:26">
      <c r="I65" s="29"/>
      <c r="J65" s="29"/>
      <c r="K65" s="29"/>
      <c r="L65" s="29"/>
      <c r="M65" s="29"/>
      <c r="N65" s="29"/>
      <c r="O65" s="29"/>
      <c r="P65" s="29"/>
      <c r="Q65" s="29"/>
      <c r="R65" s="29"/>
      <c r="S65" s="29"/>
      <c r="T65" s="29"/>
      <c r="U65" s="29"/>
      <c r="V65" s="29"/>
      <c r="W65" s="29"/>
      <c r="X65" s="29"/>
      <c r="Y65" s="29"/>
      <c r="Z65" s="29"/>
    </row>
    <row r="66" spans="9:26">
      <c r="I66" s="29"/>
      <c r="J66" s="29"/>
      <c r="K66" s="29"/>
      <c r="L66" s="29"/>
      <c r="M66" s="29"/>
      <c r="N66" s="29"/>
      <c r="O66" s="29"/>
      <c r="P66" s="29"/>
      <c r="Q66" s="29"/>
      <c r="R66" s="29"/>
      <c r="S66" s="29"/>
      <c r="T66" s="29"/>
      <c r="U66" s="29"/>
      <c r="V66" s="29"/>
      <c r="W66" s="29"/>
      <c r="X66" s="29"/>
      <c r="Y66" s="29"/>
      <c r="Z66" s="29"/>
    </row>
    <row r="67" spans="9:26">
      <c r="I67" s="29"/>
      <c r="J67" s="29"/>
      <c r="K67" s="29"/>
      <c r="L67" s="29"/>
      <c r="M67" s="29"/>
      <c r="N67" s="29"/>
      <c r="O67" s="29"/>
      <c r="P67" s="29"/>
      <c r="Q67" s="29"/>
      <c r="R67" s="29"/>
      <c r="S67" s="29"/>
      <c r="T67" s="29"/>
      <c r="U67" s="29"/>
      <c r="V67" s="29"/>
      <c r="W67" s="29"/>
      <c r="X67" s="29"/>
      <c r="Y67" s="29"/>
      <c r="Z67" s="29"/>
    </row>
    <row r="68" spans="9:26">
      <c r="I68" s="29"/>
      <c r="J68" s="29"/>
      <c r="K68" s="29"/>
      <c r="L68" s="29"/>
      <c r="M68" s="29"/>
      <c r="N68" s="29"/>
      <c r="O68" s="29"/>
      <c r="P68" s="29"/>
      <c r="Q68" s="29"/>
      <c r="R68" s="29"/>
      <c r="S68" s="29"/>
      <c r="T68" s="29"/>
      <c r="U68" s="29"/>
      <c r="V68" s="29"/>
      <c r="W68" s="29"/>
      <c r="X68" s="29"/>
      <c r="Y68" s="29"/>
      <c r="Z68" s="29"/>
    </row>
    <row r="69" spans="9:26">
      <c r="I69" s="29"/>
      <c r="J69" s="29"/>
      <c r="K69" s="29"/>
      <c r="L69" s="29"/>
      <c r="M69" s="29"/>
      <c r="N69" s="29"/>
      <c r="O69" s="29"/>
      <c r="P69" s="29"/>
      <c r="Q69" s="29"/>
      <c r="R69" s="29"/>
      <c r="S69" s="29"/>
      <c r="T69" s="29"/>
      <c r="U69" s="29"/>
      <c r="V69" s="29"/>
      <c r="W69" s="29"/>
      <c r="X69" s="29"/>
      <c r="Y69" s="29"/>
      <c r="Z69" s="29"/>
    </row>
    <row r="70" spans="9:26">
      <c r="I70" s="29"/>
      <c r="J70" s="29"/>
      <c r="K70" s="29"/>
      <c r="L70" s="29"/>
      <c r="M70" s="29"/>
      <c r="N70" s="29"/>
      <c r="O70" s="29"/>
      <c r="P70" s="29"/>
      <c r="Q70" s="29"/>
      <c r="R70" s="29"/>
      <c r="S70" s="29"/>
      <c r="T70" s="29"/>
      <c r="U70" s="29"/>
      <c r="V70" s="29"/>
      <c r="W70" s="29"/>
      <c r="X70" s="29"/>
      <c r="Y70" s="29"/>
      <c r="Z70" s="29"/>
    </row>
  </sheetData>
  <mergeCells count="10">
    <mergeCell ref="B26:C26"/>
    <mergeCell ref="B27:C27"/>
    <mergeCell ref="B22:B25"/>
    <mergeCell ref="D4:F4"/>
    <mergeCell ref="B2:AL2"/>
    <mergeCell ref="B7:B8"/>
    <mergeCell ref="B12:B16"/>
    <mergeCell ref="B17:B21"/>
    <mergeCell ref="B9:B11"/>
    <mergeCell ref="Z4:AD4"/>
  </mergeCells>
  <phoneticPr fontId="5"/>
  <printOptions horizontalCentered="1"/>
  <pageMargins left="0.39370078740157483" right="0.39370078740157483" top="0.78740157480314965" bottom="0.19685039370078741" header="0.11811023622047245" footer="0.11811023622047245"/>
  <pageSetup paperSize="8" scale="39" orientation="landscape" cellComments="asDisplayed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70"/>
  <sheetViews>
    <sheetView topLeftCell="B1" zoomScale="75" zoomScaleNormal="75" workbookViewId="0">
      <pane xSplit="2" ySplit="6" topLeftCell="AC7" activePane="bottomRight" state="frozen"/>
      <selection activeCell="C11" sqref="C11"/>
      <selection pane="topRight" activeCell="C11" sqref="C11"/>
      <selection pane="bottomLeft" activeCell="C11" sqref="C11"/>
      <selection pane="bottomRight" activeCell="C11" sqref="C11"/>
    </sheetView>
  </sheetViews>
  <sheetFormatPr defaultColWidth="10.28515625" defaultRowHeight="14.25" outlineLevelCol="1"/>
  <cols>
    <col min="1" max="1" width="10.28515625" style="1" customWidth="1"/>
    <col min="2" max="2" width="5.85546875" style="1" customWidth="1"/>
    <col min="3" max="3" width="23" style="1" customWidth="1"/>
    <col min="4" max="4" width="15.5703125" style="1" customWidth="1"/>
    <col min="5" max="5" width="16.140625" style="1" customWidth="1"/>
    <col min="6" max="6" width="14" style="1" customWidth="1"/>
    <col min="7" max="7" width="14.140625" style="1" customWidth="1"/>
    <col min="8" max="8" width="14.140625" style="1" hidden="1" customWidth="1"/>
    <col min="9" max="9" width="14.42578125" style="1" customWidth="1"/>
    <col min="10" max="10" width="14.42578125" style="1" hidden="1" customWidth="1"/>
    <col min="11" max="11" width="15.85546875" style="1" customWidth="1"/>
    <col min="12" max="12" width="14.42578125" style="1" customWidth="1"/>
    <col min="13" max="13" width="21.28515625" style="1" customWidth="1"/>
    <col min="14" max="14" width="14.42578125" style="1" hidden="1" customWidth="1"/>
    <col min="15" max="15" width="14.42578125" style="1" customWidth="1"/>
    <col min="16" max="16" width="14.42578125" style="1" hidden="1" customWidth="1"/>
    <col min="17" max="17" width="14.42578125" style="1" customWidth="1"/>
    <col min="18" max="19" width="15" style="1" customWidth="1"/>
    <col min="20" max="21" width="14.42578125" style="1" customWidth="1"/>
    <col min="22" max="22" width="9.140625" style="1" customWidth="1"/>
    <col min="23" max="24" width="14.42578125" style="1" customWidth="1"/>
    <col min="25" max="25" width="26.28515625" style="1" customWidth="1"/>
    <col min="26" max="30" width="14.42578125" style="1" customWidth="1"/>
    <col min="31" max="36" width="16" style="1" customWidth="1"/>
    <col min="37" max="37" width="14.42578125" style="1" customWidth="1"/>
    <col min="38" max="38" width="15.42578125" style="1" customWidth="1"/>
    <col min="39" max="39" width="29.28515625" style="1" customWidth="1"/>
    <col min="40" max="41" width="17.85546875" style="1" customWidth="1"/>
    <col min="42" max="42" width="17.140625" style="1" customWidth="1"/>
    <col min="43" max="43" width="17" style="1" customWidth="1" outlineLevel="1"/>
    <col min="44" max="45" width="17" style="1" customWidth="1"/>
    <col min="46" max="46" width="10.28515625" style="1" customWidth="1"/>
    <col min="47" max="47" width="16.140625" style="1" customWidth="1"/>
    <col min="48" max="48" width="18.140625" style="1" customWidth="1"/>
    <col min="49" max="50" width="19.140625" style="1" customWidth="1"/>
    <col min="51" max="52" width="16.140625" style="1" customWidth="1" outlineLevel="1"/>
    <col min="53" max="56" width="18.140625" style="1" customWidth="1" outlineLevel="1"/>
    <col min="57" max="57" width="15.28515625" style="2" customWidth="1"/>
    <col min="58" max="58" width="19.140625" style="1" customWidth="1"/>
    <col min="59" max="61" width="19.140625" style="1" customWidth="1" outlineLevel="1"/>
    <col min="62" max="62" width="43.28515625" style="1" customWidth="1"/>
    <col min="63" max="63" width="19.140625" style="1" hidden="1" customWidth="1"/>
    <col min="64" max="65" width="19.140625" style="1" customWidth="1"/>
    <col min="66" max="16384" width="10.28515625" style="1"/>
  </cols>
  <sheetData>
    <row r="2" spans="2:65">
      <c r="B2" s="767"/>
      <c r="C2" s="767"/>
      <c r="D2" s="767"/>
      <c r="E2" s="767"/>
      <c r="F2" s="767"/>
      <c r="G2" s="767"/>
      <c r="H2" s="767"/>
      <c r="I2" s="767"/>
      <c r="J2" s="767"/>
      <c r="K2" s="767"/>
      <c r="L2" s="767"/>
      <c r="M2" s="767"/>
      <c r="N2" s="767"/>
      <c r="O2" s="767"/>
      <c r="P2" s="767"/>
      <c r="Q2" s="767"/>
      <c r="R2" s="767"/>
      <c r="S2" s="767"/>
      <c r="T2" s="767"/>
      <c r="U2" s="767"/>
      <c r="V2" s="767"/>
      <c r="W2" s="767"/>
      <c r="X2" s="767"/>
      <c r="Y2" s="767"/>
      <c r="Z2" s="767"/>
      <c r="AA2" s="767"/>
      <c r="AB2" s="767"/>
      <c r="AC2" s="767"/>
      <c r="AD2" s="767"/>
      <c r="AE2" s="767"/>
      <c r="AF2" s="767"/>
      <c r="AG2" s="767"/>
      <c r="AH2" s="767"/>
      <c r="AI2" s="767"/>
      <c r="AJ2" s="767"/>
      <c r="AK2" s="767"/>
      <c r="AL2" s="767"/>
      <c r="BK2" s="3"/>
    </row>
    <row r="3" spans="2:65" ht="31.5" thickBot="1">
      <c r="B3" s="254" t="s">
        <v>113</v>
      </c>
      <c r="AA3" s="3"/>
      <c r="AB3" s="3"/>
      <c r="AC3" s="3"/>
      <c r="AK3" s="4"/>
      <c r="AL3" s="4"/>
      <c r="AN3" s="1" t="s">
        <v>3</v>
      </c>
    </row>
    <row r="4" spans="2:65" s="222" customFormat="1" ht="24" customHeight="1" thickBot="1">
      <c r="D4" s="768" t="s">
        <v>4</v>
      </c>
      <c r="E4" s="769"/>
      <c r="F4" s="769"/>
      <c r="G4" s="224"/>
      <c r="H4" s="224"/>
      <c r="I4" s="223" t="s">
        <v>0</v>
      </c>
      <c r="J4" s="224"/>
      <c r="K4" s="224"/>
      <c r="L4" s="224"/>
      <c r="M4" s="224"/>
      <c r="N4" s="224"/>
      <c r="O4" s="224"/>
      <c r="P4" s="224"/>
      <c r="Q4" s="224"/>
      <c r="R4" s="224"/>
      <c r="S4" s="224"/>
      <c r="T4" s="225"/>
      <c r="U4" s="231" t="s">
        <v>98</v>
      </c>
      <c r="V4" s="226"/>
      <c r="W4" s="227"/>
      <c r="X4" s="228" t="s">
        <v>99</v>
      </c>
      <c r="Y4" s="229" t="s">
        <v>114</v>
      </c>
      <c r="Z4" s="778" t="s">
        <v>100</v>
      </c>
      <c r="AA4" s="779"/>
      <c r="AB4" s="779"/>
      <c r="AC4" s="779"/>
      <c r="AD4" s="780"/>
      <c r="AE4" s="224" t="s">
        <v>101</v>
      </c>
      <c r="AF4" s="224"/>
      <c r="AG4" s="224"/>
      <c r="AH4" s="224"/>
      <c r="AI4" s="224"/>
      <c r="AJ4" s="224"/>
      <c r="AK4" s="232" t="s">
        <v>102</v>
      </c>
      <c r="AL4" s="225"/>
      <c r="AY4" s="222" t="s">
        <v>5</v>
      </c>
      <c r="BE4" s="230"/>
    </row>
    <row r="5" spans="2:65" s="2" customFormat="1" ht="57.75" customHeight="1" thickBot="1">
      <c r="B5" s="7"/>
      <c r="C5" s="6"/>
      <c r="D5" s="8" t="s">
        <v>153</v>
      </c>
      <c r="E5" s="9" t="s">
        <v>7</v>
      </c>
      <c r="F5" s="10" t="s">
        <v>154</v>
      </c>
      <c r="G5" s="11" t="s">
        <v>1</v>
      </c>
      <c r="H5" s="235"/>
      <c r="I5" s="12" t="s">
        <v>155</v>
      </c>
      <c r="J5" s="9" t="s">
        <v>10</v>
      </c>
      <c r="K5" s="13" t="s">
        <v>156</v>
      </c>
      <c r="L5" s="13" t="s">
        <v>157</v>
      </c>
      <c r="M5" s="13" t="s">
        <v>158</v>
      </c>
      <c r="N5" s="14" t="s">
        <v>1</v>
      </c>
      <c r="O5" s="14" t="s">
        <v>14</v>
      </c>
      <c r="P5" s="8" t="s">
        <v>15</v>
      </c>
      <c r="Q5" s="15" t="s">
        <v>16</v>
      </c>
      <c r="R5" s="16" t="s">
        <v>160</v>
      </c>
      <c r="S5" s="17" t="s">
        <v>161</v>
      </c>
      <c r="T5" s="11" t="s">
        <v>1</v>
      </c>
      <c r="U5" s="11" t="s">
        <v>19</v>
      </c>
      <c r="V5" s="18" t="s">
        <v>20</v>
      </c>
      <c r="W5" s="11" t="s">
        <v>21</v>
      </c>
      <c r="X5" s="19" t="s">
        <v>22</v>
      </c>
      <c r="Y5" s="20" t="s">
        <v>23</v>
      </c>
      <c r="Z5" s="12" t="s">
        <v>24</v>
      </c>
      <c r="AA5" s="21" t="s">
        <v>25</v>
      </c>
      <c r="AB5" s="21" t="s">
        <v>26</v>
      </c>
      <c r="AC5" s="8" t="s">
        <v>27</v>
      </c>
      <c r="AD5" s="22" t="s">
        <v>28</v>
      </c>
      <c r="AE5" s="23" t="s">
        <v>29</v>
      </c>
      <c r="AF5" s="14" t="s">
        <v>30</v>
      </c>
      <c r="AG5" s="24" t="s">
        <v>31</v>
      </c>
      <c r="AH5" s="25" t="s">
        <v>95</v>
      </c>
      <c r="AI5" s="25" t="s">
        <v>96</v>
      </c>
      <c r="AJ5" s="26" t="s">
        <v>32</v>
      </c>
      <c r="AK5" s="27" t="s">
        <v>103</v>
      </c>
      <c r="AL5" s="27" t="s">
        <v>104</v>
      </c>
      <c r="AN5" s="8" t="s">
        <v>152</v>
      </c>
      <c r="AO5" s="8" t="s">
        <v>81</v>
      </c>
      <c r="AP5" s="9" t="s">
        <v>82</v>
      </c>
      <c r="AQ5" s="9" t="s">
        <v>83</v>
      </c>
      <c r="AR5" s="28" t="s">
        <v>33</v>
      </c>
      <c r="AS5" s="28" t="s">
        <v>34</v>
      </c>
      <c r="AU5" s="8" t="s">
        <v>159</v>
      </c>
      <c r="AV5" s="28"/>
      <c r="AW5" s="28" t="s">
        <v>33</v>
      </c>
      <c r="AX5" s="29"/>
      <c r="AY5" s="8" t="s">
        <v>37</v>
      </c>
      <c r="AZ5" s="9" t="s">
        <v>38</v>
      </c>
      <c r="BA5" s="9" t="s">
        <v>39</v>
      </c>
      <c r="BB5" s="5" t="s">
        <v>33</v>
      </c>
      <c r="BC5" s="30"/>
      <c r="BD5" s="30"/>
      <c r="BE5" s="8" t="s">
        <v>40</v>
      </c>
      <c r="BF5" s="8" t="s">
        <v>41</v>
      </c>
      <c r="BG5" s="8" t="s">
        <v>42</v>
      </c>
      <c r="BH5" s="31" t="s">
        <v>43</v>
      </c>
      <c r="BI5" s="31" t="s">
        <v>44</v>
      </c>
      <c r="BJ5" s="32"/>
      <c r="BK5" s="33" t="s">
        <v>45</v>
      </c>
      <c r="BL5" s="33" t="s">
        <v>46</v>
      </c>
      <c r="BM5" s="33" t="s">
        <v>47</v>
      </c>
    </row>
    <row r="6" spans="2:65" ht="15.75" customHeight="1" thickBot="1">
      <c r="B6" s="35"/>
      <c r="C6" s="36"/>
      <c r="D6" s="37"/>
      <c r="E6" s="38"/>
      <c r="F6" s="39"/>
      <c r="G6" s="40"/>
      <c r="H6" s="236"/>
      <c r="I6" s="41"/>
      <c r="J6" s="42"/>
      <c r="K6" s="42"/>
      <c r="L6" s="42"/>
      <c r="M6" s="42"/>
      <c r="N6" s="43"/>
      <c r="O6" s="43"/>
      <c r="P6" s="43"/>
      <c r="Q6" s="44"/>
      <c r="R6" s="45"/>
      <c r="S6" s="46"/>
      <c r="T6" s="47"/>
      <c r="U6" s="40"/>
      <c r="V6" s="48"/>
      <c r="W6" s="40"/>
      <c r="X6" s="49"/>
      <c r="Y6" s="50"/>
      <c r="Z6" s="41"/>
      <c r="AA6" s="51"/>
      <c r="AB6" s="51"/>
      <c r="AC6" s="43"/>
      <c r="AD6" s="52"/>
      <c r="AE6" s="53"/>
      <c r="AF6" s="54"/>
      <c r="AG6" s="55"/>
      <c r="AH6" s="56"/>
      <c r="AI6" s="56"/>
      <c r="AJ6" s="57"/>
      <c r="AK6" s="58"/>
      <c r="AL6" s="58"/>
      <c r="AN6" s="37"/>
      <c r="AO6" s="37"/>
      <c r="AP6" s="38"/>
      <c r="AQ6" s="38"/>
      <c r="AR6" s="38"/>
      <c r="AS6" s="38"/>
      <c r="AU6" s="37"/>
      <c r="AV6" s="38"/>
      <c r="AW6" s="38"/>
      <c r="AX6" s="39"/>
      <c r="AY6" s="59"/>
      <c r="AZ6" s="38"/>
      <c r="BA6" s="38"/>
      <c r="BB6" s="38"/>
      <c r="BC6" s="39"/>
      <c r="BD6" s="39"/>
      <c r="BE6" s="37"/>
      <c r="BF6" s="37"/>
      <c r="BG6" s="37"/>
      <c r="BH6" s="60"/>
      <c r="BI6" s="60"/>
      <c r="BJ6" s="60"/>
      <c r="BK6" s="37"/>
      <c r="BL6" s="37"/>
      <c r="BM6" s="37"/>
    </row>
    <row r="7" spans="2:65" ht="2.25" customHeight="1">
      <c r="B7" s="776" t="s">
        <v>48</v>
      </c>
      <c r="C7" s="77"/>
      <c r="D7" s="77"/>
      <c r="E7" s="36"/>
      <c r="F7" s="78"/>
      <c r="G7" s="79"/>
      <c r="H7" s="237"/>
      <c r="I7" s="80"/>
      <c r="J7" s="81"/>
      <c r="K7" s="81"/>
      <c r="L7" s="81"/>
      <c r="M7" s="81"/>
      <c r="N7" s="77">
        <f>SUM(I7:M7)/1000</f>
        <v>0</v>
      </c>
      <c r="O7" s="77"/>
      <c r="P7" s="77"/>
      <c r="Q7" s="82"/>
      <c r="R7" s="83"/>
      <c r="S7" s="84"/>
      <c r="T7" s="79"/>
      <c r="U7" s="79"/>
      <c r="V7" s="85"/>
      <c r="W7" s="79"/>
      <c r="X7" s="86"/>
      <c r="Y7" s="87"/>
      <c r="Z7" s="80"/>
      <c r="AA7" s="88"/>
      <c r="AB7" s="88"/>
      <c r="AC7" s="77"/>
      <c r="AD7" s="89"/>
      <c r="AE7" s="80"/>
      <c r="AF7" s="77"/>
      <c r="AG7" s="89"/>
      <c r="AH7" s="79"/>
      <c r="AI7" s="79"/>
      <c r="AJ7" s="90"/>
      <c r="AK7" s="91"/>
      <c r="AL7" s="91"/>
      <c r="AN7" s="77"/>
      <c r="AO7" s="77"/>
      <c r="AP7" s="36"/>
      <c r="AQ7" s="36"/>
      <c r="AR7" s="36"/>
      <c r="AS7" s="36"/>
      <c r="AU7" s="77"/>
      <c r="AV7" s="36"/>
      <c r="AW7" s="36"/>
      <c r="AX7" s="29"/>
      <c r="AY7" s="77"/>
      <c r="AZ7" s="36"/>
      <c r="BA7" s="36"/>
      <c r="BB7" s="36"/>
      <c r="BC7" s="29"/>
      <c r="BD7" s="29"/>
      <c r="BE7" s="92"/>
      <c r="BF7" s="77"/>
      <c r="BG7" s="77"/>
      <c r="BH7" s="93"/>
      <c r="BI7" s="93"/>
      <c r="BJ7" s="93"/>
      <c r="BK7" s="77"/>
      <c r="BL7" s="77"/>
      <c r="BM7" s="77"/>
    </row>
    <row r="8" spans="2:65" ht="39" customHeight="1">
      <c r="B8" s="777"/>
      <c r="C8" s="94" t="s">
        <v>49</v>
      </c>
      <c r="D8" s="94" t="e">
        <f>#REF!</f>
        <v>#REF!</v>
      </c>
      <c r="E8" s="95" t="e">
        <f>#REF!</f>
        <v>#REF!</v>
      </c>
      <c r="F8" s="96" t="e">
        <f>#REF!</f>
        <v>#REF!</v>
      </c>
      <c r="G8" s="97" t="e">
        <f>SUM(E8:F8)</f>
        <v>#REF!</v>
      </c>
      <c r="H8" s="238"/>
      <c r="I8" s="98" t="e">
        <f>#REF!</f>
        <v>#REF!</v>
      </c>
      <c r="J8" s="99" t="e">
        <f>#REF!</f>
        <v>#REF!</v>
      </c>
      <c r="K8" s="99" t="e">
        <f>#REF!</f>
        <v>#REF!</v>
      </c>
      <c r="L8" s="99" t="e">
        <f>#REF!</f>
        <v>#REF!</v>
      </c>
      <c r="M8" s="99" t="e">
        <f>#REF!</f>
        <v>#REF!</v>
      </c>
      <c r="N8" s="94" t="e">
        <f>#REF!</f>
        <v>#REF!</v>
      </c>
      <c r="O8" s="94" t="e">
        <f>#REF!</f>
        <v>#REF!</v>
      </c>
      <c r="P8" s="94" t="e">
        <f>#REF!</f>
        <v>#REF!</v>
      </c>
      <c r="Q8" s="100" t="e">
        <f>#REF!</f>
        <v>#REF!</v>
      </c>
      <c r="R8" s="101" t="e">
        <f>#REF!</f>
        <v>#REF!</v>
      </c>
      <c r="S8" s="102" t="e">
        <f>#REF!</f>
        <v>#REF!</v>
      </c>
      <c r="T8" s="97" t="e">
        <f>I8-J8+K8+L8+M8+Q8+R8+S8</f>
        <v>#REF!</v>
      </c>
      <c r="U8" s="97" t="e">
        <f>G8-T8</f>
        <v>#REF!</v>
      </c>
      <c r="V8" s="103" t="e">
        <f t="shared" ref="V8:V25" si="0">U8/G8</f>
        <v>#REF!</v>
      </c>
      <c r="W8" s="97" t="e">
        <f t="shared" ref="W8:W25" si="1">MAX((U8*0.4),0)</f>
        <v>#REF!</v>
      </c>
      <c r="X8" s="104" t="e">
        <f t="shared" ref="X8:X25" si="2">U8-W8</f>
        <v>#REF!</v>
      </c>
      <c r="Y8" s="105" t="e">
        <f t="shared" ref="Y8:Y25" si="3">SUM(X8,Q8)</f>
        <v>#REF!</v>
      </c>
      <c r="Z8" s="98" t="e">
        <f t="shared" ref="Z8:Z25" si="4">$Y8/5%</f>
        <v>#REF!</v>
      </c>
      <c r="AA8" s="106" t="e">
        <f t="shared" ref="AA8:AA25" si="5">$Y8/6.66%</f>
        <v>#REF!</v>
      </c>
      <c r="AB8" s="106" t="e">
        <f t="shared" ref="AB8:AB25" si="6">$Y8/10%</f>
        <v>#REF!</v>
      </c>
      <c r="AC8" s="94" t="e">
        <f t="shared" ref="AC8:AC25" si="7">$Y8/15%</f>
        <v>#REF!</v>
      </c>
      <c r="AD8" s="107" t="e">
        <f t="shared" ref="AD8:AD25" si="8">$Y8/20%</f>
        <v>#REF!</v>
      </c>
      <c r="AE8" s="98" t="e">
        <f>#REF!</f>
        <v>#REF!</v>
      </c>
      <c r="AF8" s="94" t="e">
        <f>#REF!</f>
        <v>#REF!</v>
      </c>
      <c r="AG8" s="107" t="e">
        <f>#REF!</f>
        <v>#REF!</v>
      </c>
      <c r="AH8" s="97" t="e">
        <f>#REF!</f>
        <v>#REF!</v>
      </c>
      <c r="AI8" s="97" t="e">
        <f>#REF!</f>
        <v>#REF!</v>
      </c>
      <c r="AJ8" s="108" t="e">
        <f t="shared" ref="AJ8:AJ25" si="9">SUM(AE8:AI8)</f>
        <v>#REF!</v>
      </c>
      <c r="AK8" s="109" t="e">
        <f t="shared" ref="AK8:AK25" si="10">IF((AA8-AJ8)&gt;0,"○","×")</f>
        <v>#REF!</v>
      </c>
      <c r="AL8" s="109" t="e">
        <f t="shared" ref="AL8:AL25" si="11">IF((AB8-AJ8)&gt;0,"○","×")</f>
        <v>#REF!</v>
      </c>
      <c r="AN8" s="94">
        <v>109666</v>
      </c>
      <c r="AO8" s="94">
        <v>111112</v>
      </c>
      <c r="AP8" s="95">
        <v>115169</v>
      </c>
      <c r="AQ8" s="95">
        <v>100771</v>
      </c>
      <c r="AR8" s="95">
        <f>SUM(AN8:AP8)</f>
        <v>335947</v>
      </c>
      <c r="AS8" s="95">
        <f>AR8/3</f>
        <v>111982.33333333333</v>
      </c>
      <c r="AU8" s="94">
        <v>1759</v>
      </c>
      <c r="AV8" s="95"/>
      <c r="AW8" s="95">
        <f t="shared" ref="AW8:AW25" si="12">SUM(AU8:AV8)</f>
        <v>1759</v>
      </c>
      <c r="AX8" s="29"/>
      <c r="AY8" s="94">
        <v>277234</v>
      </c>
      <c r="AZ8" s="95">
        <v>35408</v>
      </c>
      <c r="BA8" s="95"/>
      <c r="BB8" s="95">
        <v>328875</v>
      </c>
      <c r="BC8" s="110">
        <f>AY8/BB8</f>
        <v>0.84297681489927789</v>
      </c>
      <c r="BD8" s="111" t="e">
        <f>AJ8*BC8*0.04</f>
        <v>#REF!</v>
      </c>
      <c r="BE8" s="112" t="s">
        <v>50</v>
      </c>
      <c r="BF8" s="94">
        <v>163</v>
      </c>
      <c r="BG8" s="94"/>
      <c r="BH8" s="113" t="e">
        <f t="shared" ref="BH8:BH25" si="13">I8/$BF8</f>
        <v>#REF!</v>
      </c>
      <c r="BI8" s="113" t="e">
        <f t="shared" ref="BI8:BI18" si="14">I8/$BG8</f>
        <v>#REF!</v>
      </c>
      <c r="BJ8" s="114" t="s">
        <v>51</v>
      </c>
      <c r="BK8" s="94" t="e">
        <f>K8/$BF$8</f>
        <v>#REF!</v>
      </c>
      <c r="BL8" s="94" t="e">
        <f>U8/$BF$8</f>
        <v>#REF!</v>
      </c>
      <c r="BM8" s="94" t="e">
        <f>Y8/$BF$8</f>
        <v>#REF!</v>
      </c>
    </row>
    <row r="9" spans="2:65" ht="39" customHeight="1">
      <c r="B9" s="773" t="s">
        <v>52</v>
      </c>
      <c r="C9" s="115" t="s">
        <v>53</v>
      </c>
      <c r="D9" s="115" t="e">
        <f>#REF!</f>
        <v>#REF!</v>
      </c>
      <c r="E9" s="116" t="e">
        <f>#REF!</f>
        <v>#REF!</v>
      </c>
      <c r="F9" s="117" t="e">
        <f>#REF!</f>
        <v>#REF!</v>
      </c>
      <c r="G9" s="118" t="e">
        <f>SUM(E9:F9)</f>
        <v>#REF!</v>
      </c>
      <c r="H9" s="239"/>
      <c r="I9" s="119" t="e">
        <f>#REF!</f>
        <v>#REF!</v>
      </c>
      <c r="J9" s="116" t="e">
        <f>#REF!</f>
        <v>#REF!</v>
      </c>
      <c r="K9" s="99" t="e">
        <f>#REF!</f>
        <v>#REF!</v>
      </c>
      <c r="L9" s="116" t="e">
        <f>#REF!</f>
        <v>#REF!</v>
      </c>
      <c r="M9" s="313" t="e">
        <f>#REF!</f>
        <v>#REF!</v>
      </c>
      <c r="N9" s="114" t="e">
        <f>#REF!</f>
        <v>#REF!</v>
      </c>
      <c r="O9" s="114" t="e">
        <f>#REF!</f>
        <v>#REF!</v>
      </c>
      <c r="P9" s="115" t="e">
        <f>#REF!</f>
        <v>#REF!</v>
      </c>
      <c r="Q9" s="120" t="e">
        <f>#REF!</f>
        <v>#REF!</v>
      </c>
      <c r="R9" s="121" t="e">
        <f>#REF!</f>
        <v>#REF!</v>
      </c>
      <c r="S9" s="122" t="e">
        <f>#REF!</f>
        <v>#REF!</v>
      </c>
      <c r="T9" s="97" t="e">
        <f>I9-J9+K9+L9+M9+Q9+R9+S9</f>
        <v>#REF!</v>
      </c>
      <c r="U9" s="118" t="e">
        <f>G9-T9</f>
        <v>#REF!</v>
      </c>
      <c r="V9" s="123" t="e">
        <f t="shared" si="0"/>
        <v>#REF!</v>
      </c>
      <c r="W9" s="118" t="e">
        <f t="shared" si="1"/>
        <v>#REF!</v>
      </c>
      <c r="X9" s="124" t="e">
        <f t="shared" si="2"/>
        <v>#REF!</v>
      </c>
      <c r="Y9" s="125" t="e">
        <f t="shared" si="3"/>
        <v>#REF!</v>
      </c>
      <c r="Z9" s="119" t="e">
        <f t="shared" si="4"/>
        <v>#REF!</v>
      </c>
      <c r="AA9" s="126" t="e">
        <f t="shared" si="5"/>
        <v>#REF!</v>
      </c>
      <c r="AB9" s="126" t="e">
        <f t="shared" si="6"/>
        <v>#REF!</v>
      </c>
      <c r="AC9" s="115" t="e">
        <f t="shared" si="7"/>
        <v>#REF!</v>
      </c>
      <c r="AD9" s="107" t="e">
        <f t="shared" si="8"/>
        <v>#REF!</v>
      </c>
      <c r="AE9" s="119" t="e">
        <f>#REF!</f>
        <v>#REF!</v>
      </c>
      <c r="AF9" s="115" t="e">
        <f>#REF!</f>
        <v>#REF!</v>
      </c>
      <c r="AG9" s="107" t="e">
        <f>#REF!</f>
        <v>#REF!</v>
      </c>
      <c r="AH9" s="118" t="e">
        <f>#REF!</f>
        <v>#REF!</v>
      </c>
      <c r="AI9" s="118" t="e">
        <f>#REF!</f>
        <v>#REF!</v>
      </c>
      <c r="AJ9" s="127" t="e">
        <f t="shared" si="9"/>
        <v>#REF!</v>
      </c>
      <c r="AK9" s="128" t="e">
        <f t="shared" si="10"/>
        <v>#REF!</v>
      </c>
      <c r="AL9" s="128" t="e">
        <f t="shared" si="11"/>
        <v>#REF!</v>
      </c>
      <c r="AN9" s="115">
        <v>32728</v>
      </c>
      <c r="AO9" s="115">
        <v>34046</v>
      </c>
      <c r="AP9" s="116">
        <v>34816</v>
      </c>
      <c r="AQ9" s="116">
        <v>35871</v>
      </c>
      <c r="AR9" s="116">
        <f>SUM(AN9:AP9)</f>
        <v>101590</v>
      </c>
      <c r="AS9" s="116">
        <f t="shared" ref="AS9:AS20" si="15">AR9/3</f>
        <v>33863.333333333336</v>
      </c>
      <c r="AU9" s="115">
        <v>6</v>
      </c>
      <c r="AV9" s="116"/>
      <c r="AW9" s="116">
        <f t="shared" si="12"/>
        <v>6</v>
      </c>
      <c r="AX9" s="29"/>
      <c r="AY9" s="115">
        <v>53762</v>
      </c>
      <c r="AZ9" s="116">
        <v>915</v>
      </c>
      <c r="BA9" s="116"/>
      <c r="BB9" s="116">
        <v>59310</v>
      </c>
      <c r="BC9" s="110">
        <f>AY9/BB9</f>
        <v>0.90645759568369588</v>
      </c>
      <c r="BD9" s="110"/>
      <c r="BE9" s="129" t="s">
        <v>50</v>
      </c>
      <c r="BF9" s="115">
        <v>100</v>
      </c>
      <c r="BG9" s="115"/>
      <c r="BH9" s="114" t="e">
        <f t="shared" si="13"/>
        <v>#REF!</v>
      </c>
      <c r="BI9" s="114" t="e">
        <f t="shared" si="14"/>
        <v>#REF!</v>
      </c>
      <c r="BJ9" s="114" t="s">
        <v>54</v>
      </c>
      <c r="BK9" s="115" t="e">
        <f>K9/$BF$8</f>
        <v>#REF!</v>
      </c>
      <c r="BL9" s="115" t="e">
        <f>U9/$BF$8</f>
        <v>#REF!</v>
      </c>
      <c r="BM9" s="115" t="e">
        <f>Y9/$BF$8</f>
        <v>#REF!</v>
      </c>
    </row>
    <row r="10" spans="2:65" ht="39" customHeight="1">
      <c r="B10" s="773"/>
      <c r="C10" s="130" t="s">
        <v>55</v>
      </c>
      <c r="D10" s="130" t="e">
        <f>#REF!</f>
        <v>#REF!</v>
      </c>
      <c r="E10" s="131" t="e">
        <f>#REF!</f>
        <v>#REF!</v>
      </c>
      <c r="F10" s="29" t="e">
        <f>#REF!</f>
        <v>#REF!</v>
      </c>
      <c r="G10" s="132" t="e">
        <f>SUM(E10:F10)</f>
        <v>#REF!</v>
      </c>
      <c r="H10" s="240"/>
      <c r="I10" s="133" t="e">
        <f>#REF!</f>
        <v>#REF!</v>
      </c>
      <c r="J10" s="131" t="e">
        <f>#REF!</f>
        <v>#REF!</v>
      </c>
      <c r="K10" s="99" t="e">
        <f>#REF!</f>
        <v>#REF!</v>
      </c>
      <c r="L10" s="131" t="e">
        <f>#REF!</f>
        <v>#REF!</v>
      </c>
      <c r="M10" s="131" t="e">
        <f>#REF!</f>
        <v>#REF!</v>
      </c>
      <c r="N10" s="130" t="e">
        <f>#REF!</f>
        <v>#REF!</v>
      </c>
      <c r="O10" s="130" t="e">
        <f>#REF!</f>
        <v>#REF!</v>
      </c>
      <c r="P10" s="130" t="e">
        <f>#REF!</f>
        <v>#REF!</v>
      </c>
      <c r="Q10" s="134" t="e">
        <f>#REF!</f>
        <v>#REF!</v>
      </c>
      <c r="R10" s="135" t="e">
        <f>#REF!</f>
        <v>#REF!</v>
      </c>
      <c r="S10" s="136" t="e">
        <f>#REF!</f>
        <v>#REF!</v>
      </c>
      <c r="T10" s="97" t="e">
        <f>I10-J10+K10+L10+M10+Q10+R10+S10</f>
        <v>#REF!</v>
      </c>
      <c r="U10" s="132" t="e">
        <f>G10-T10</f>
        <v>#REF!</v>
      </c>
      <c r="V10" s="137" t="e">
        <f t="shared" si="0"/>
        <v>#REF!</v>
      </c>
      <c r="W10" s="132" t="e">
        <f t="shared" si="1"/>
        <v>#REF!</v>
      </c>
      <c r="X10" s="138" t="e">
        <f t="shared" si="2"/>
        <v>#REF!</v>
      </c>
      <c r="Y10" s="139" t="e">
        <f t="shared" si="3"/>
        <v>#REF!</v>
      </c>
      <c r="Z10" s="133" t="e">
        <f t="shared" si="4"/>
        <v>#REF!</v>
      </c>
      <c r="AA10" s="140" t="e">
        <f t="shared" si="5"/>
        <v>#REF!</v>
      </c>
      <c r="AB10" s="140" t="e">
        <f t="shared" si="6"/>
        <v>#REF!</v>
      </c>
      <c r="AC10" s="130" t="e">
        <f t="shared" si="7"/>
        <v>#REF!</v>
      </c>
      <c r="AD10" s="141" t="e">
        <f t="shared" si="8"/>
        <v>#REF!</v>
      </c>
      <c r="AE10" s="133" t="e">
        <f>#REF!</f>
        <v>#REF!</v>
      </c>
      <c r="AF10" s="130" t="e">
        <f>#REF!</f>
        <v>#REF!</v>
      </c>
      <c r="AG10" s="141" t="e">
        <f>#REF!</f>
        <v>#REF!</v>
      </c>
      <c r="AH10" s="132" t="e">
        <f>#REF!</f>
        <v>#REF!</v>
      </c>
      <c r="AI10" s="132" t="e">
        <f>#REF!</f>
        <v>#REF!</v>
      </c>
      <c r="AJ10" s="142" t="e">
        <f t="shared" si="9"/>
        <v>#REF!</v>
      </c>
      <c r="AK10" s="143" t="e">
        <f t="shared" si="10"/>
        <v>#REF!</v>
      </c>
      <c r="AL10" s="143" t="e">
        <f t="shared" si="11"/>
        <v>#REF!</v>
      </c>
      <c r="AN10" s="130">
        <v>45978</v>
      </c>
      <c r="AO10" s="130">
        <v>52161</v>
      </c>
      <c r="AP10" s="131">
        <v>59330</v>
      </c>
      <c r="AQ10" s="131">
        <v>55191</v>
      </c>
      <c r="AR10" s="131">
        <f>SUM(AN10:AP10)</f>
        <v>157469</v>
      </c>
      <c r="AS10" s="131">
        <f t="shared" si="15"/>
        <v>52489.666666666664</v>
      </c>
      <c r="AU10" s="130">
        <v>568</v>
      </c>
      <c r="AV10" s="131"/>
      <c r="AW10" s="131">
        <f t="shared" si="12"/>
        <v>568</v>
      </c>
      <c r="AX10" s="29"/>
      <c r="AY10" s="130">
        <v>141693</v>
      </c>
      <c r="AZ10" s="131">
        <v>3718</v>
      </c>
      <c r="BA10" s="131"/>
      <c r="BB10" s="131">
        <v>155549</v>
      </c>
      <c r="BC10" s="110">
        <f>AY10/BB10</f>
        <v>0.91092196028261196</v>
      </c>
      <c r="BD10" s="110"/>
      <c r="BE10" s="144" t="s">
        <v>56</v>
      </c>
      <c r="BF10" s="130">
        <v>154</v>
      </c>
      <c r="BG10" s="130"/>
      <c r="BH10" s="145" t="e">
        <f t="shared" si="13"/>
        <v>#REF!</v>
      </c>
      <c r="BI10" s="145" t="e">
        <f t="shared" si="14"/>
        <v>#REF!</v>
      </c>
      <c r="BJ10" s="145"/>
      <c r="BK10" s="130" t="e">
        <f>K10/$BF$8</f>
        <v>#REF!</v>
      </c>
      <c r="BL10" s="130" t="e">
        <f>U10/$BF$8</f>
        <v>#REF!</v>
      </c>
      <c r="BM10" s="130" t="e">
        <f>Y10/$BF$8</f>
        <v>#REF!</v>
      </c>
    </row>
    <row r="11" spans="2:65" ht="39" customHeight="1" thickBot="1">
      <c r="B11" s="774"/>
      <c r="C11" s="146" t="s">
        <v>1</v>
      </c>
      <c r="D11" s="146" t="e">
        <f>SUM(D8:D10)</f>
        <v>#REF!</v>
      </c>
      <c r="E11" s="147" t="e">
        <f>SUM(E8:E10)</f>
        <v>#REF!</v>
      </c>
      <c r="F11" s="148" t="e">
        <f>SUM(F8:F10)</f>
        <v>#REF!</v>
      </c>
      <c r="G11" s="149" t="e">
        <f>SUM(G8:G10)</f>
        <v>#REF!</v>
      </c>
      <c r="H11" s="241" t="e">
        <f>(D11+F11)/1000</f>
        <v>#REF!</v>
      </c>
      <c r="I11" s="150" t="e">
        <f>SUM(I8:I10)</f>
        <v>#REF!</v>
      </c>
      <c r="J11" s="147" t="e">
        <f>SUM(J8:J10)</f>
        <v>#REF!</v>
      </c>
      <c r="K11" s="147" t="e">
        <f>SUM(K8:K10)</f>
        <v>#REF!</v>
      </c>
      <c r="L11" s="147" t="e">
        <f>SUM(L8:L10)</f>
        <v>#REF!</v>
      </c>
      <c r="M11" s="147" t="e">
        <f>SUM(M8:M10)</f>
        <v>#REF!</v>
      </c>
      <c r="N11" s="146" t="e">
        <f>SUM(I11:M11)/1000</f>
        <v>#REF!</v>
      </c>
      <c r="O11" s="146" t="e">
        <f t="shared" ref="O11:U11" si="16">SUM(O8:O10)</f>
        <v>#REF!</v>
      </c>
      <c r="P11" s="146" t="e">
        <f t="shared" si="16"/>
        <v>#REF!</v>
      </c>
      <c r="Q11" s="151" t="e">
        <f t="shared" si="16"/>
        <v>#REF!</v>
      </c>
      <c r="R11" s="152" t="e">
        <f t="shared" si="16"/>
        <v>#REF!</v>
      </c>
      <c r="S11" s="153" t="e">
        <f t="shared" si="16"/>
        <v>#REF!</v>
      </c>
      <c r="T11" s="149" t="e">
        <f t="shared" si="16"/>
        <v>#REF!</v>
      </c>
      <c r="U11" s="149" t="e">
        <f t="shared" si="16"/>
        <v>#REF!</v>
      </c>
      <c r="V11" s="154" t="e">
        <f t="shared" si="0"/>
        <v>#REF!</v>
      </c>
      <c r="W11" s="149" t="e">
        <f t="shared" si="1"/>
        <v>#REF!</v>
      </c>
      <c r="X11" s="155" t="e">
        <f t="shared" si="2"/>
        <v>#REF!</v>
      </c>
      <c r="Y11" s="156" t="e">
        <f t="shared" si="3"/>
        <v>#REF!</v>
      </c>
      <c r="Z11" s="150" t="e">
        <f t="shared" si="4"/>
        <v>#REF!</v>
      </c>
      <c r="AA11" s="157" t="e">
        <f t="shared" si="5"/>
        <v>#REF!</v>
      </c>
      <c r="AB11" s="157" t="e">
        <f t="shared" si="6"/>
        <v>#REF!</v>
      </c>
      <c r="AC11" s="146" t="e">
        <f t="shared" si="7"/>
        <v>#REF!</v>
      </c>
      <c r="AD11" s="158" t="e">
        <f t="shared" si="8"/>
        <v>#REF!</v>
      </c>
      <c r="AE11" s="150" t="e">
        <f>SUM(AE8:AE10)</f>
        <v>#REF!</v>
      </c>
      <c r="AF11" s="146" t="e">
        <f>SUM(AF8:AF10)</f>
        <v>#REF!</v>
      </c>
      <c r="AG11" s="158" t="e">
        <f>SUM(AG8:AG10)</f>
        <v>#REF!</v>
      </c>
      <c r="AH11" s="149" t="e">
        <f>SUM(AH8:AH10)</f>
        <v>#REF!</v>
      </c>
      <c r="AI11" s="149" t="e">
        <f>SUM(AI8:AI10)</f>
        <v>#REF!</v>
      </c>
      <c r="AJ11" s="159" t="e">
        <f t="shared" si="9"/>
        <v>#REF!</v>
      </c>
      <c r="AK11" s="160" t="e">
        <f t="shared" si="10"/>
        <v>#REF!</v>
      </c>
      <c r="AL11" s="160" t="e">
        <f t="shared" si="11"/>
        <v>#REF!</v>
      </c>
      <c r="AN11" s="146">
        <f t="shared" ref="AN11:AS11" si="17">SUM(AN8:AN10)</f>
        <v>188372</v>
      </c>
      <c r="AO11" s="146">
        <f t="shared" si="17"/>
        <v>197319</v>
      </c>
      <c r="AP11" s="147">
        <f t="shared" si="17"/>
        <v>209315</v>
      </c>
      <c r="AQ11" s="147">
        <f t="shared" si="17"/>
        <v>191833</v>
      </c>
      <c r="AR11" s="147">
        <f t="shared" si="17"/>
        <v>595006</v>
      </c>
      <c r="AS11" s="147">
        <f t="shared" si="17"/>
        <v>198335.33333333331</v>
      </c>
      <c r="AU11" s="146">
        <f>SUM(AU8:AU10)</f>
        <v>2333</v>
      </c>
      <c r="AV11" s="147">
        <f>SUM(AV8:AV10)</f>
        <v>0</v>
      </c>
      <c r="AW11" s="147">
        <f t="shared" si="12"/>
        <v>2333</v>
      </c>
      <c r="AX11" s="29"/>
      <c r="AY11" s="146"/>
      <c r="AZ11" s="147"/>
      <c r="BA11" s="147"/>
      <c r="BB11" s="147"/>
      <c r="BC11" s="110"/>
      <c r="BD11" s="110"/>
      <c r="BE11" s="161"/>
      <c r="BF11" s="146">
        <f>SUM(BF8:BF10)</f>
        <v>417</v>
      </c>
      <c r="BG11" s="146">
        <f>SUM(BG8:BG10)</f>
        <v>0</v>
      </c>
      <c r="BH11" s="162" t="e">
        <f t="shared" si="13"/>
        <v>#REF!</v>
      </c>
      <c r="BI11" s="162" t="e">
        <f t="shared" si="14"/>
        <v>#REF!</v>
      </c>
      <c r="BJ11" s="162"/>
      <c r="BK11" s="146" t="e">
        <f>SUM(BK8:BK10)</f>
        <v>#REF!</v>
      </c>
      <c r="BL11" s="146" t="e">
        <f>SUM(BL8:BL10)</f>
        <v>#REF!</v>
      </c>
      <c r="BM11" s="146" t="e">
        <f>SUM(BM8:BM10)</f>
        <v>#REF!</v>
      </c>
    </row>
    <row r="12" spans="2:65" ht="39" customHeight="1">
      <c r="B12" s="775" t="s">
        <v>2</v>
      </c>
      <c r="C12" s="77" t="s">
        <v>57</v>
      </c>
      <c r="D12" s="77" t="e">
        <f>#REF!</f>
        <v>#REF!</v>
      </c>
      <c r="E12" s="36" t="e">
        <f>#REF!</f>
        <v>#REF!</v>
      </c>
      <c r="F12" s="78"/>
      <c r="G12" s="79" t="e">
        <f>SUM(E12:F12)</f>
        <v>#REF!</v>
      </c>
      <c r="H12" s="237"/>
      <c r="I12" s="80" t="e">
        <f>#REF!</f>
        <v>#REF!</v>
      </c>
      <c r="J12" s="36" t="e">
        <f>#REF!</f>
        <v>#REF!</v>
      </c>
      <c r="K12" s="36" t="e">
        <f>#REF!</f>
        <v>#REF!</v>
      </c>
      <c r="L12" s="36" t="e">
        <f>#REF!</f>
        <v>#REF!</v>
      </c>
      <c r="M12" s="36" t="e">
        <f>#REF!</f>
        <v>#REF!</v>
      </c>
      <c r="N12" s="77" t="e">
        <f>#REF!</f>
        <v>#REF!</v>
      </c>
      <c r="O12" s="77" t="e">
        <f>#REF!</f>
        <v>#REF!</v>
      </c>
      <c r="P12" s="77" t="e">
        <f>#REF!</f>
        <v>#REF!</v>
      </c>
      <c r="Q12" s="82" t="e">
        <f>#REF!</f>
        <v>#REF!</v>
      </c>
      <c r="R12" s="83" t="e">
        <f>#REF!</f>
        <v>#REF!</v>
      </c>
      <c r="S12" s="84" t="e">
        <f>#REF!</f>
        <v>#REF!</v>
      </c>
      <c r="T12" s="97" t="e">
        <f>I12-J12+K12+L12+M12+Q12+R12+S12</f>
        <v>#REF!</v>
      </c>
      <c r="U12" s="79" t="e">
        <f>G12-T12</f>
        <v>#REF!</v>
      </c>
      <c r="V12" s="85" t="e">
        <f t="shared" si="0"/>
        <v>#REF!</v>
      </c>
      <c r="W12" s="79" t="e">
        <f t="shared" si="1"/>
        <v>#REF!</v>
      </c>
      <c r="X12" s="86" t="e">
        <f t="shared" si="2"/>
        <v>#REF!</v>
      </c>
      <c r="Y12" s="87" t="e">
        <f t="shared" si="3"/>
        <v>#REF!</v>
      </c>
      <c r="Z12" s="80" t="e">
        <f t="shared" si="4"/>
        <v>#REF!</v>
      </c>
      <c r="AA12" s="88" t="e">
        <f t="shared" si="5"/>
        <v>#REF!</v>
      </c>
      <c r="AB12" s="88" t="e">
        <f t="shared" si="6"/>
        <v>#REF!</v>
      </c>
      <c r="AC12" s="77" t="e">
        <f t="shared" si="7"/>
        <v>#REF!</v>
      </c>
      <c r="AD12" s="89" t="e">
        <f t="shared" si="8"/>
        <v>#REF!</v>
      </c>
      <c r="AE12" s="80" t="e">
        <f>#REF!</f>
        <v>#REF!</v>
      </c>
      <c r="AF12" s="77" t="e">
        <f>#REF!</f>
        <v>#REF!</v>
      </c>
      <c r="AG12" s="89" t="e">
        <f>#REF!</f>
        <v>#REF!</v>
      </c>
      <c r="AH12" s="79" t="e">
        <f>#REF!</f>
        <v>#REF!</v>
      </c>
      <c r="AI12" s="79" t="e">
        <f>#REF!</f>
        <v>#REF!</v>
      </c>
      <c r="AJ12" s="90" t="e">
        <f t="shared" si="9"/>
        <v>#REF!</v>
      </c>
      <c r="AK12" s="163" t="e">
        <f t="shared" si="10"/>
        <v>#REF!</v>
      </c>
      <c r="AL12" s="163" t="e">
        <f t="shared" si="11"/>
        <v>#REF!</v>
      </c>
      <c r="AN12" s="77">
        <v>74248</v>
      </c>
      <c r="AO12" s="77">
        <v>78912</v>
      </c>
      <c r="AP12" s="36">
        <v>76148</v>
      </c>
      <c r="AQ12" s="36">
        <v>55490</v>
      </c>
      <c r="AR12" s="36">
        <f t="shared" ref="AR12:AR24" si="18">SUM(AN12:AP12)</f>
        <v>229308</v>
      </c>
      <c r="AS12" s="36">
        <f t="shared" si="15"/>
        <v>76436</v>
      </c>
      <c r="AU12" s="77">
        <v>816</v>
      </c>
      <c r="AV12" s="36"/>
      <c r="AW12" s="36">
        <f t="shared" si="12"/>
        <v>816</v>
      </c>
      <c r="AX12" s="29"/>
      <c r="AY12" s="77">
        <v>131413</v>
      </c>
      <c r="AZ12" s="36">
        <v>14348</v>
      </c>
      <c r="BA12" s="36"/>
      <c r="BB12" s="36">
        <v>155803</v>
      </c>
      <c r="BC12" s="110">
        <f>AY12/BB12</f>
        <v>0.84345615938075647</v>
      </c>
      <c r="BD12" s="110"/>
      <c r="BE12" s="92" t="s">
        <v>50</v>
      </c>
      <c r="BF12" s="77">
        <v>200</v>
      </c>
      <c r="BG12" s="77"/>
      <c r="BH12" s="93" t="e">
        <f t="shared" si="13"/>
        <v>#REF!</v>
      </c>
      <c r="BI12" s="93" t="e">
        <f t="shared" si="14"/>
        <v>#REF!</v>
      </c>
      <c r="BJ12" s="93"/>
      <c r="BK12" s="77" t="e">
        <f>K12/$BF$8</f>
        <v>#REF!</v>
      </c>
      <c r="BL12" s="77" t="e">
        <f>U12/$BF$8</f>
        <v>#REF!</v>
      </c>
      <c r="BM12" s="77" t="e">
        <f>Y12/$BF$8</f>
        <v>#REF!</v>
      </c>
    </row>
    <row r="13" spans="2:65" ht="39" customHeight="1">
      <c r="B13" s="773"/>
      <c r="C13" s="115" t="s">
        <v>58</v>
      </c>
      <c r="D13" s="115" t="e">
        <f>#REF!</f>
        <v>#REF!</v>
      </c>
      <c r="E13" s="116" t="e">
        <f>#REF!</f>
        <v>#REF!</v>
      </c>
      <c r="F13" s="117"/>
      <c r="G13" s="118" t="e">
        <f>SUM(E13:F13)</f>
        <v>#REF!</v>
      </c>
      <c r="H13" s="239"/>
      <c r="I13" s="119" t="e">
        <f>#REF!</f>
        <v>#REF!</v>
      </c>
      <c r="J13" s="116" t="e">
        <f>#REF!</f>
        <v>#REF!</v>
      </c>
      <c r="K13" s="116" t="e">
        <f>#REF!</f>
        <v>#REF!</v>
      </c>
      <c r="L13" s="116" t="e">
        <f>#REF!</f>
        <v>#REF!</v>
      </c>
      <c r="M13" s="116" t="e">
        <f>#REF!</f>
        <v>#REF!</v>
      </c>
      <c r="N13" s="115" t="e">
        <f>#REF!</f>
        <v>#REF!</v>
      </c>
      <c r="O13" s="115" t="e">
        <f>#REF!</f>
        <v>#REF!</v>
      </c>
      <c r="P13" s="115" t="e">
        <f>#REF!</f>
        <v>#REF!</v>
      </c>
      <c r="Q13" s="120" t="e">
        <f>#REF!</f>
        <v>#REF!</v>
      </c>
      <c r="R13" s="121" t="e">
        <f>#REF!</f>
        <v>#REF!</v>
      </c>
      <c r="S13" s="122" t="e">
        <f>#REF!</f>
        <v>#REF!</v>
      </c>
      <c r="T13" s="97" t="e">
        <f>I13-J13+K13+L13+M13+Q13+R13+S13</f>
        <v>#REF!</v>
      </c>
      <c r="U13" s="118" t="e">
        <f>G13-T13</f>
        <v>#REF!</v>
      </c>
      <c r="V13" s="123" t="e">
        <f t="shared" si="0"/>
        <v>#REF!</v>
      </c>
      <c r="W13" s="118" t="e">
        <f t="shared" si="1"/>
        <v>#REF!</v>
      </c>
      <c r="X13" s="124" t="e">
        <f t="shared" si="2"/>
        <v>#REF!</v>
      </c>
      <c r="Y13" s="125" t="e">
        <f t="shared" si="3"/>
        <v>#REF!</v>
      </c>
      <c r="Z13" s="119" t="e">
        <f t="shared" si="4"/>
        <v>#REF!</v>
      </c>
      <c r="AA13" s="126" t="e">
        <f t="shared" si="5"/>
        <v>#REF!</v>
      </c>
      <c r="AB13" s="126" t="e">
        <f t="shared" si="6"/>
        <v>#REF!</v>
      </c>
      <c r="AC13" s="115" t="e">
        <f t="shared" si="7"/>
        <v>#REF!</v>
      </c>
      <c r="AD13" s="164" t="e">
        <f t="shared" si="8"/>
        <v>#REF!</v>
      </c>
      <c r="AE13" s="119" t="e">
        <f>#REF!</f>
        <v>#REF!</v>
      </c>
      <c r="AF13" s="115" t="e">
        <f>#REF!</f>
        <v>#REF!</v>
      </c>
      <c r="AG13" s="164" t="e">
        <f>#REF!</f>
        <v>#REF!</v>
      </c>
      <c r="AH13" s="118" t="e">
        <f>#REF!</f>
        <v>#REF!</v>
      </c>
      <c r="AI13" s="118" t="e">
        <f>#REF!</f>
        <v>#REF!</v>
      </c>
      <c r="AJ13" s="127" t="e">
        <f t="shared" si="9"/>
        <v>#REF!</v>
      </c>
      <c r="AK13" s="128" t="e">
        <f t="shared" si="10"/>
        <v>#REF!</v>
      </c>
      <c r="AL13" s="128" t="e">
        <f t="shared" si="11"/>
        <v>#REF!</v>
      </c>
      <c r="AN13" s="115">
        <v>56781</v>
      </c>
      <c r="AO13" s="115">
        <v>69755</v>
      </c>
      <c r="AP13" s="116">
        <v>77349</v>
      </c>
      <c r="AQ13" s="116">
        <v>68716</v>
      </c>
      <c r="AR13" s="116">
        <f t="shared" si="18"/>
        <v>203885</v>
      </c>
      <c r="AS13" s="116">
        <f t="shared" si="15"/>
        <v>67961.666666666672</v>
      </c>
      <c r="AU13" s="115">
        <v>642</v>
      </c>
      <c r="AV13" s="116"/>
      <c r="AW13" s="116">
        <f t="shared" si="12"/>
        <v>642</v>
      </c>
      <c r="AX13" s="29"/>
      <c r="AY13" s="115">
        <v>29369</v>
      </c>
      <c r="AZ13" s="116">
        <v>8306</v>
      </c>
      <c r="BA13" s="116"/>
      <c r="BB13" s="116">
        <v>51296</v>
      </c>
      <c r="BC13" s="110">
        <f>AY13/BB13</f>
        <v>0.57253976918278227</v>
      </c>
      <c r="BD13" s="110"/>
      <c r="BE13" s="165" t="s">
        <v>59</v>
      </c>
      <c r="BF13" s="166">
        <v>66</v>
      </c>
      <c r="BG13" s="166"/>
      <c r="BH13" s="166" t="e">
        <f t="shared" si="13"/>
        <v>#REF!</v>
      </c>
      <c r="BI13" s="166" t="e">
        <f t="shared" si="14"/>
        <v>#REF!</v>
      </c>
      <c r="BJ13" s="166"/>
      <c r="BK13" s="115" t="e">
        <f>K13/$BF$8</f>
        <v>#REF!</v>
      </c>
      <c r="BL13" s="115" t="e">
        <f>U13/$BF$8</f>
        <v>#REF!</v>
      </c>
      <c r="BM13" s="115" t="e">
        <f>Y13/$BF$8</f>
        <v>#REF!</v>
      </c>
    </row>
    <row r="14" spans="2:65" ht="39" customHeight="1">
      <c r="B14" s="773"/>
      <c r="C14" s="115" t="s">
        <v>60</v>
      </c>
      <c r="D14" s="115" t="e">
        <f>#REF!</f>
        <v>#REF!</v>
      </c>
      <c r="E14" s="116" t="e">
        <f>#REF!</f>
        <v>#REF!</v>
      </c>
      <c r="F14" s="167"/>
      <c r="G14" s="118" t="e">
        <f>SUM(E14:F14)</f>
        <v>#REF!</v>
      </c>
      <c r="H14" s="239"/>
      <c r="I14" s="119" t="e">
        <f>#REF!</f>
        <v>#REF!</v>
      </c>
      <c r="J14" s="116" t="e">
        <f>#REF!</f>
        <v>#REF!</v>
      </c>
      <c r="K14" s="116" t="e">
        <f>#REF!</f>
        <v>#REF!</v>
      </c>
      <c r="L14" s="116" t="e">
        <f>#REF!</f>
        <v>#REF!</v>
      </c>
      <c r="M14" s="116" t="e">
        <f>#REF!</f>
        <v>#REF!</v>
      </c>
      <c r="N14" s="115" t="e">
        <f>#REF!</f>
        <v>#REF!</v>
      </c>
      <c r="O14" s="115" t="e">
        <f>#REF!</f>
        <v>#REF!</v>
      </c>
      <c r="P14" s="115" t="e">
        <f>#REF!</f>
        <v>#REF!</v>
      </c>
      <c r="Q14" s="120" t="e">
        <f>#REF!</f>
        <v>#REF!</v>
      </c>
      <c r="R14" s="121" t="e">
        <f>#REF!</f>
        <v>#REF!</v>
      </c>
      <c r="S14" s="122" t="e">
        <f>#REF!</f>
        <v>#REF!</v>
      </c>
      <c r="T14" s="97" t="e">
        <f>I14-J14+K14+L14+M14+Q14+R14+S14</f>
        <v>#REF!</v>
      </c>
      <c r="U14" s="118" t="e">
        <f>G14-T14</f>
        <v>#REF!</v>
      </c>
      <c r="V14" s="123" t="e">
        <f t="shared" si="0"/>
        <v>#REF!</v>
      </c>
      <c r="W14" s="118" t="e">
        <f t="shared" si="1"/>
        <v>#REF!</v>
      </c>
      <c r="X14" s="124" t="e">
        <f t="shared" si="2"/>
        <v>#REF!</v>
      </c>
      <c r="Y14" s="125" t="e">
        <f t="shared" si="3"/>
        <v>#REF!</v>
      </c>
      <c r="Z14" s="119" t="e">
        <f t="shared" si="4"/>
        <v>#REF!</v>
      </c>
      <c r="AA14" s="126" t="e">
        <f t="shared" si="5"/>
        <v>#REF!</v>
      </c>
      <c r="AB14" s="126" t="e">
        <f t="shared" si="6"/>
        <v>#REF!</v>
      </c>
      <c r="AC14" s="115" t="e">
        <f t="shared" si="7"/>
        <v>#REF!</v>
      </c>
      <c r="AD14" s="164" t="e">
        <f t="shared" si="8"/>
        <v>#REF!</v>
      </c>
      <c r="AE14" s="119" t="e">
        <f>#REF!</f>
        <v>#REF!</v>
      </c>
      <c r="AF14" s="115" t="e">
        <f>#REF!</f>
        <v>#REF!</v>
      </c>
      <c r="AG14" s="164" t="e">
        <f>#REF!</f>
        <v>#REF!</v>
      </c>
      <c r="AH14" s="118" t="e">
        <f>#REF!</f>
        <v>#REF!</v>
      </c>
      <c r="AI14" s="118" t="e">
        <f>#REF!</f>
        <v>#REF!</v>
      </c>
      <c r="AJ14" s="127" t="e">
        <f t="shared" si="9"/>
        <v>#REF!</v>
      </c>
      <c r="AK14" s="128" t="e">
        <f t="shared" si="10"/>
        <v>#REF!</v>
      </c>
      <c r="AL14" s="128" t="e">
        <f t="shared" si="11"/>
        <v>#REF!</v>
      </c>
      <c r="AN14" s="115">
        <v>30822</v>
      </c>
      <c r="AO14" s="115">
        <v>31484</v>
      </c>
      <c r="AP14" s="116">
        <v>31754</v>
      </c>
      <c r="AQ14" s="116">
        <v>26161</v>
      </c>
      <c r="AR14" s="116">
        <f t="shared" si="18"/>
        <v>94060</v>
      </c>
      <c r="AS14" s="116">
        <f t="shared" si="15"/>
        <v>31353.333333333332</v>
      </c>
      <c r="AU14" s="115">
        <v>608</v>
      </c>
      <c r="AV14" s="116"/>
      <c r="AW14" s="116">
        <f t="shared" si="12"/>
        <v>608</v>
      </c>
      <c r="AX14" s="29"/>
      <c r="AY14" s="115">
        <v>163186</v>
      </c>
      <c r="AZ14" s="116">
        <v>10550</v>
      </c>
      <c r="BA14" s="116"/>
      <c r="BB14" s="116">
        <v>211343</v>
      </c>
      <c r="BC14" s="110">
        <f>AY14/BB14</f>
        <v>0.77213818295377656</v>
      </c>
      <c r="BD14" s="110"/>
      <c r="BE14" s="129" t="s">
        <v>59</v>
      </c>
      <c r="BF14" s="115">
        <v>200</v>
      </c>
      <c r="BG14" s="115"/>
      <c r="BH14" s="114" t="e">
        <f t="shared" si="13"/>
        <v>#REF!</v>
      </c>
      <c r="BI14" s="114" t="e">
        <f t="shared" si="14"/>
        <v>#REF!</v>
      </c>
      <c r="BJ14" s="114"/>
      <c r="BK14" s="115" t="e">
        <f>K14/$BF$8</f>
        <v>#REF!</v>
      </c>
      <c r="BL14" s="115" t="e">
        <f>U14/$BF$8</f>
        <v>#REF!</v>
      </c>
      <c r="BM14" s="115" t="e">
        <f>Y14/$BF$8</f>
        <v>#REF!</v>
      </c>
    </row>
    <row r="15" spans="2:65" ht="39" customHeight="1">
      <c r="B15" s="773"/>
      <c r="C15" s="130" t="s">
        <v>84</v>
      </c>
      <c r="D15" s="130" t="e">
        <f>#REF!</f>
        <v>#REF!</v>
      </c>
      <c r="E15" s="131" t="e">
        <f>#REF!</f>
        <v>#REF!</v>
      </c>
      <c r="F15" s="29" t="e">
        <f>#REF!</f>
        <v>#REF!</v>
      </c>
      <c r="G15" s="132" t="e">
        <f>SUM(E15:F15)</f>
        <v>#REF!</v>
      </c>
      <c r="H15" s="240"/>
      <c r="I15" s="133" t="e">
        <f>#REF!</f>
        <v>#REF!</v>
      </c>
      <c r="J15" s="131" t="e">
        <f>#REF!</f>
        <v>#REF!</v>
      </c>
      <c r="K15" s="131" t="e">
        <f>#REF!</f>
        <v>#REF!</v>
      </c>
      <c r="L15" s="131" t="e">
        <f>#REF!</f>
        <v>#REF!</v>
      </c>
      <c r="M15" s="131" t="e">
        <f>#REF!</f>
        <v>#REF!</v>
      </c>
      <c r="N15" s="130" t="e">
        <f>#REF!</f>
        <v>#REF!</v>
      </c>
      <c r="O15" s="130" t="e">
        <f>#REF!</f>
        <v>#REF!</v>
      </c>
      <c r="P15" s="130" t="e">
        <f>#REF!</f>
        <v>#REF!</v>
      </c>
      <c r="Q15" s="134" t="e">
        <f>#REF!</f>
        <v>#REF!</v>
      </c>
      <c r="R15" s="135" t="e">
        <f>#REF!</f>
        <v>#REF!</v>
      </c>
      <c r="S15" s="136" t="e">
        <f>#REF!</f>
        <v>#REF!</v>
      </c>
      <c r="T15" s="97" t="e">
        <f>I15-J15+K15+L15+M15+Q15+R15+S15</f>
        <v>#REF!</v>
      </c>
      <c r="U15" s="132" t="e">
        <f>G15-T15</f>
        <v>#REF!</v>
      </c>
      <c r="V15" s="137" t="e">
        <f t="shared" si="0"/>
        <v>#REF!</v>
      </c>
      <c r="W15" s="132" t="e">
        <f t="shared" si="1"/>
        <v>#REF!</v>
      </c>
      <c r="X15" s="138" t="e">
        <f t="shared" si="2"/>
        <v>#REF!</v>
      </c>
      <c r="Y15" s="139" t="e">
        <f t="shared" si="3"/>
        <v>#REF!</v>
      </c>
      <c r="Z15" s="133" t="e">
        <f t="shared" si="4"/>
        <v>#REF!</v>
      </c>
      <c r="AA15" s="140" t="e">
        <f t="shared" si="5"/>
        <v>#REF!</v>
      </c>
      <c r="AB15" s="140" t="e">
        <f t="shared" si="6"/>
        <v>#REF!</v>
      </c>
      <c r="AC15" s="130" t="e">
        <f t="shared" si="7"/>
        <v>#REF!</v>
      </c>
      <c r="AD15" s="141" t="e">
        <f t="shared" si="8"/>
        <v>#REF!</v>
      </c>
      <c r="AE15" s="133" t="e">
        <f>#REF!</f>
        <v>#REF!</v>
      </c>
      <c r="AF15" s="130" t="e">
        <f>#REF!</f>
        <v>#REF!</v>
      </c>
      <c r="AG15" s="141" t="e">
        <f>#REF!</f>
        <v>#REF!</v>
      </c>
      <c r="AH15" s="132" t="e">
        <f>#REF!</f>
        <v>#REF!</v>
      </c>
      <c r="AI15" s="132" t="e">
        <f>#REF!</f>
        <v>#REF!</v>
      </c>
      <c r="AJ15" s="142" t="e">
        <f t="shared" si="9"/>
        <v>#REF!</v>
      </c>
      <c r="AK15" s="143" t="e">
        <f t="shared" si="10"/>
        <v>#REF!</v>
      </c>
      <c r="AL15" s="143" t="e">
        <f t="shared" si="11"/>
        <v>#REF!</v>
      </c>
      <c r="AN15" s="130">
        <v>55998</v>
      </c>
      <c r="AO15" s="130">
        <v>57061</v>
      </c>
      <c r="AP15" s="131">
        <v>57915</v>
      </c>
      <c r="AQ15" s="131">
        <v>51079</v>
      </c>
      <c r="AR15" s="131">
        <f t="shared" si="18"/>
        <v>170974</v>
      </c>
      <c r="AS15" s="131">
        <f t="shared" si="15"/>
        <v>56991.333333333336</v>
      </c>
      <c r="AU15" s="130">
        <v>1388</v>
      </c>
      <c r="AV15" s="131"/>
      <c r="AW15" s="131">
        <f t="shared" si="12"/>
        <v>1388</v>
      </c>
      <c r="AX15" s="29"/>
      <c r="AY15" s="130">
        <v>319301</v>
      </c>
      <c r="AZ15" s="131">
        <v>16557</v>
      </c>
      <c r="BA15" s="131"/>
      <c r="BB15" s="131">
        <v>361996</v>
      </c>
      <c r="BC15" s="110">
        <f>AY15/BB15</f>
        <v>0.88205670780892609</v>
      </c>
      <c r="BD15" s="110"/>
      <c r="BE15" s="144" t="s">
        <v>59</v>
      </c>
      <c r="BF15" s="130">
        <v>207</v>
      </c>
      <c r="BG15" s="130"/>
      <c r="BH15" s="145" t="e">
        <f t="shared" si="13"/>
        <v>#REF!</v>
      </c>
      <c r="BI15" s="145" t="e">
        <f t="shared" si="14"/>
        <v>#REF!</v>
      </c>
      <c r="BJ15" s="145"/>
      <c r="BK15" s="130" t="e">
        <f>K15/$BF$8</f>
        <v>#REF!</v>
      </c>
      <c r="BL15" s="130" t="e">
        <f>U15/$BF$8</f>
        <v>#REF!</v>
      </c>
      <c r="BM15" s="130" t="e">
        <f>Y15/$BF$8</f>
        <v>#REF!</v>
      </c>
    </row>
    <row r="16" spans="2:65" ht="39" customHeight="1" thickBot="1">
      <c r="B16" s="774"/>
      <c r="C16" s="146" t="s">
        <v>1</v>
      </c>
      <c r="D16" s="146" t="e">
        <f>SUM(D12:D15)</f>
        <v>#REF!</v>
      </c>
      <c r="E16" s="147" t="e">
        <f>SUM(E12:E15)</f>
        <v>#REF!</v>
      </c>
      <c r="F16" s="148" t="e">
        <f>SUM(F12:F15)</f>
        <v>#REF!</v>
      </c>
      <c r="G16" s="149" t="e">
        <f>SUM(G12:G15)</f>
        <v>#REF!</v>
      </c>
      <c r="H16" s="241" t="e">
        <f>(D16+F16)/1000</f>
        <v>#REF!</v>
      </c>
      <c r="I16" s="150" t="e">
        <f>SUM(I12:I15)</f>
        <v>#REF!</v>
      </c>
      <c r="J16" s="147" t="e">
        <f>SUM(J12:J15)</f>
        <v>#REF!</v>
      </c>
      <c r="K16" s="147" t="e">
        <f>SUM(K12:K15)</f>
        <v>#REF!</v>
      </c>
      <c r="L16" s="147" t="e">
        <f>SUM(L12:L15)</f>
        <v>#REF!</v>
      </c>
      <c r="M16" s="147" t="e">
        <f>SUM(M12:M15)</f>
        <v>#REF!</v>
      </c>
      <c r="N16" s="146" t="e">
        <f>SUM(I16:M16)/1000</f>
        <v>#REF!</v>
      </c>
      <c r="O16" s="146" t="e">
        <f t="shared" ref="O16:U16" si="19">SUM(O12:O15)</f>
        <v>#REF!</v>
      </c>
      <c r="P16" s="146" t="e">
        <f t="shared" si="19"/>
        <v>#REF!</v>
      </c>
      <c r="Q16" s="151" t="e">
        <f t="shared" si="19"/>
        <v>#REF!</v>
      </c>
      <c r="R16" s="152" t="e">
        <f t="shared" si="19"/>
        <v>#REF!</v>
      </c>
      <c r="S16" s="153" t="e">
        <f t="shared" si="19"/>
        <v>#REF!</v>
      </c>
      <c r="T16" s="149" t="e">
        <f t="shared" si="19"/>
        <v>#REF!</v>
      </c>
      <c r="U16" s="149" t="e">
        <f t="shared" si="19"/>
        <v>#REF!</v>
      </c>
      <c r="V16" s="154" t="e">
        <f t="shared" si="0"/>
        <v>#REF!</v>
      </c>
      <c r="W16" s="149" t="e">
        <f t="shared" si="1"/>
        <v>#REF!</v>
      </c>
      <c r="X16" s="155" t="e">
        <f t="shared" si="2"/>
        <v>#REF!</v>
      </c>
      <c r="Y16" s="156" t="e">
        <f t="shared" si="3"/>
        <v>#REF!</v>
      </c>
      <c r="Z16" s="150" t="e">
        <f t="shared" si="4"/>
        <v>#REF!</v>
      </c>
      <c r="AA16" s="157" t="e">
        <f t="shared" si="5"/>
        <v>#REF!</v>
      </c>
      <c r="AB16" s="157" t="e">
        <f t="shared" si="6"/>
        <v>#REF!</v>
      </c>
      <c r="AC16" s="146" t="e">
        <f t="shared" si="7"/>
        <v>#REF!</v>
      </c>
      <c r="AD16" s="158" t="e">
        <f t="shared" si="8"/>
        <v>#REF!</v>
      </c>
      <c r="AE16" s="150" t="e">
        <f>SUM(AE12:AE15)</f>
        <v>#REF!</v>
      </c>
      <c r="AF16" s="146" t="e">
        <f>SUM(AF12:AF15)</f>
        <v>#REF!</v>
      </c>
      <c r="AG16" s="158" t="e">
        <f>SUM(AG12:AG15)</f>
        <v>#REF!</v>
      </c>
      <c r="AH16" s="149" t="e">
        <f>SUM(AH12:AH15)</f>
        <v>#REF!</v>
      </c>
      <c r="AI16" s="149" t="e">
        <f>SUM(AI12:AI15)</f>
        <v>#REF!</v>
      </c>
      <c r="AJ16" s="159" t="e">
        <f t="shared" si="9"/>
        <v>#REF!</v>
      </c>
      <c r="AK16" s="160" t="e">
        <f t="shared" si="10"/>
        <v>#REF!</v>
      </c>
      <c r="AL16" s="160" t="e">
        <f t="shared" si="11"/>
        <v>#REF!</v>
      </c>
      <c r="AN16" s="146">
        <f t="shared" ref="AN16:AS16" si="20">SUM(AN12:AN15)</f>
        <v>217849</v>
      </c>
      <c r="AO16" s="146">
        <f t="shared" si="20"/>
        <v>237212</v>
      </c>
      <c r="AP16" s="147">
        <f t="shared" si="20"/>
        <v>243166</v>
      </c>
      <c r="AQ16" s="147">
        <f t="shared" si="20"/>
        <v>201446</v>
      </c>
      <c r="AR16" s="147">
        <f t="shared" si="20"/>
        <v>698227</v>
      </c>
      <c r="AS16" s="147">
        <f t="shared" si="20"/>
        <v>232742.33333333337</v>
      </c>
      <c r="AU16" s="146">
        <f>SUM(AU12:AU15)</f>
        <v>3454</v>
      </c>
      <c r="AV16" s="147">
        <f>SUM(AV12:AV15)</f>
        <v>0</v>
      </c>
      <c r="AW16" s="147">
        <f t="shared" si="12"/>
        <v>3454</v>
      </c>
      <c r="AX16" s="29"/>
      <c r="AY16" s="146"/>
      <c r="AZ16" s="147"/>
      <c r="BA16" s="147"/>
      <c r="BB16" s="147"/>
      <c r="BC16" s="110"/>
      <c r="BD16" s="110"/>
      <c r="BE16" s="161"/>
      <c r="BF16" s="146">
        <f>SUM(BF12:BF15)</f>
        <v>673</v>
      </c>
      <c r="BG16" s="146">
        <f>SUM(BG12:BG15)</f>
        <v>0</v>
      </c>
      <c r="BH16" s="162" t="e">
        <f t="shared" si="13"/>
        <v>#REF!</v>
      </c>
      <c r="BI16" s="162" t="e">
        <f t="shared" si="14"/>
        <v>#REF!</v>
      </c>
      <c r="BJ16" s="162"/>
      <c r="BK16" s="146" t="e">
        <f>SUM(BK12:BK15)</f>
        <v>#REF!</v>
      </c>
      <c r="BL16" s="146" t="e">
        <f>SUM(BL12:BL15)</f>
        <v>#REF!</v>
      </c>
      <c r="BM16" s="146" t="e">
        <f>SUM(BM12:BM15)</f>
        <v>#REF!</v>
      </c>
    </row>
    <row r="17" spans="2:65" ht="39" customHeight="1">
      <c r="B17" s="775" t="s">
        <v>61</v>
      </c>
      <c r="C17" s="130" t="s">
        <v>62</v>
      </c>
      <c r="D17" s="130" t="e">
        <f>#REF!</f>
        <v>#REF!</v>
      </c>
      <c r="E17" s="131" t="e">
        <f>#REF!</f>
        <v>#REF!</v>
      </c>
      <c r="F17" s="29" t="e">
        <f>#REF!</f>
        <v>#REF!</v>
      </c>
      <c r="G17" s="132" t="e">
        <f>SUM(E17:F17)</f>
        <v>#REF!</v>
      </c>
      <c r="H17" s="240"/>
      <c r="I17" s="133" t="e">
        <f>#REF!</f>
        <v>#REF!</v>
      </c>
      <c r="J17" s="131" t="e">
        <f>#REF!</f>
        <v>#REF!</v>
      </c>
      <c r="K17" s="131" t="e">
        <f>#REF!</f>
        <v>#REF!</v>
      </c>
      <c r="L17" s="131" t="e">
        <f>#REF!</f>
        <v>#REF!</v>
      </c>
      <c r="M17" s="131" t="e">
        <f>#REF!</f>
        <v>#REF!</v>
      </c>
      <c r="N17" s="130" t="e">
        <f>#REF!</f>
        <v>#REF!</v>
      </c>
      <c r="O17" s="130" t="e">
        <f>#REF!</f>
        <v>#REF!</v>
      </c>
      <c r="P17" t="e">
        <f>#REF!</f>
        <v>#REF!</v>
      </c>
      <c r="Q17" s="134" t="e">
        <f>#REF!</f>
        <v>#REF!</v>
      </c>
      <c r="R17" s="135" t="e">
        <f>#REF!</f>
        <v>#REF!</v>
      </c>
      <c r="S17" s="136" t="e">
        <f>#REF!</f>
        <v>#REF!</v>
      </c>
      <c r="T17" s="97" t="e">
        <f>I17-J17+K17+L17+M17+Q17+R17+S17</f>
        <v>#REF!</v>
      </c>
      <c r="U17" s="132" t="e">
        <f>G17-T17</f>
        <v>#REF!</v>
      </c>
      <c r="V17" s="137" t="e">
        <f t="shared" si="0"/>
        <v>#REF!</v>
      </c>
      <c r="W17" s="132" t="e">
        <f t="shared" si="1"/>
        <v>#REF!</v>
      </c>
      <c r="X17" s="138" t="e">
        <f t="shared" si="2"/>
        <v>#REF!</v>
      </c>
      <c r="Y17" s="139" t="e">
        <f t="shared" si="3"/>
        <v>#REF!</v>
      </c>
      <c r="Z17" s="133" t="e">
        <f t="shared" si="4"/>
        <v>#REF!</v>
      </c>
      <c r="AA17" s="140" t="e">
        <f t="shared" si="5"/>
        <v>#REF!</v>
      </c>
      <c r="AB17" s="140" t="e">
        <f t="shared" si="6"/>
        <v>#REF!</v>
      </c>
      <c r="AC17" s="130" t="e">
        <f t="shared" si="7"/>
        <v>#REF!</v>
      </c>
      <c r="AD17" s="141" t="e">
        <f t="shared" si="8"/>
        <v>#REF!</v>
      </c>
      <c r="AE17" s="133" t="e">
        <f>#REF!</f>
        <v>#REF!</v>
      </c>
      <c r="AF17" s="130" t="e">
        <f>#REF!</f>
        <v>#REF!</v>
      </c>
      <c r="AG17" s="141" t="e">
        <f>#REF!</f>
        <v>#REF!</v>
      </c>
      <c r="AH17" s="132" t="e">
        <f>#REF!</f>
        <v>#REF!</v>
      </c>
      <c r="AI17" s="132" t="e">
        <f>#REF!</f>
        <v>#REF!</v>
      </c>
      <c r="AJ17" s="142" t="e">
        <f t="shared" si="9"/>
        <v>#REF!</v>
      </c>
      <c r="AK17" s="143" t="e">
        <f t="shared" si="10"/>
        <v>#REF!</v>
      </c>
      <c r="AL17" s="143" t="e">
        <f t="shared" si="11"/>
        <v>#REF!</v>
      </c>
      <c r="AN17" s="130">
        <v>141525</v>
      </c>
      <c r="AO17" s="130">
        <v>150417</v>
      </c>
      <c r="AP17" s="131">
        <v>139259</v>
      </c>
      <c r="AQ17" s="131">
        <v>131690</v>
      </c>
      <c r="AR17" s="131">
        <f t="shared" si="18"/>
        <v>431201</v>
      </c>
      <c r="AS17" s="131">
        <f t="shared" si="15"/>
        <v>143733.66666666666</v>
      </c>
      <c r="AU17" s="130">
        <v>1328</v>
      </c>
      <c r="AV17" s="131"/>
      <c r="AW17" s="131">
        <f t="shared" si="12"/>
        <v>1328</v>
      </c>
      <c r="AX17" s="29"/>
      <c r="AY17" s="130">
        <v>173111</v>
      </c>
      <c r="AZ17" s="131">
        <v>0</v>
      </c>
      <c r="BA17" s="131"/>
      <c r="BB17" s="131">
        <v>205358</v>
      </c>
      <c r="BC17" s="110">
        <f>AY17/BB17</f>
        <v>0.84297178585689381</v>
      </c>
      <c r="BD17" s="110"/>
      <c r="BE17" s="144" t="s">
        <v>59</v>
      </c>
      <c r="BF17" s="130">
        <v>200</v>
      </c>
      <c r="BG17" s="130"/>
      <c r="BH17" s="168" t="e">
        <f t="shared" si="13"/>
        <v>#REF!</v>
      </c>
      <c r="BI17" s="168" t="e">
        <f t="shared" si="14"/>
        <v>#REF!</v>
      </c>
      <c r="BJ17" s="168"/>
      <c r="BK17" s="130" t="e">
        <f>K17/$BF$8</f>
        <v>#REF!</v>
      </c>
      <c r="BL17" s="130" t="e">
        <f>U17/$BF$8</f>
        <v>#REF!</v>
      </c>
      <c r="BM17" s="130" t="e">
        <f>Y17/$BF$8</f>
        <v>#REF!</v>
      </c>
    </row>
    <row r="18" spans="2:65" ht="39" customHeight="1">
      <c r="B18" s="773"/>
      <c r="C18" s="115" t="s">
        <v>63</v>
      </c>
      <c r="D18" s="115" t="e">
        <f>#REF!</f>
        <v>#REF!</v>
      </c>
      <c r="E18" s="116" t="e">
        <f>#REF!</f>
        <v>#REF!</v>
      </c>
      <c r="F18" s="117" t="e">
        <f>#REF!</f>
        <v>#REF!</v>
      </c>
      <c r="G18" s="118" t="e">
        <f>SUM(E18:F18)</f>
        <v>#REF!</v>
      </c>
      <c r="H18" s="239"/>
      <c r="I18" s="119" t="e">
        <f>#REF!</f>
        <v>#REF!</v>
      </c>
      <c r="J18" s="116" t="e">
        <f>#REF!</f>
        <v>#REF!</v>
      </c>
      <c r="K18" s="116" t="e">
        <f>#REF!</f>
        <v>#REF!</v>
      </c>
      <c r="L18" s="116" t="e">
        <f>#REF!</f>
        <v>#REF!</v>
      </c>
      <c r="M18" s="116" t="e">
        <f>#REF!</f>
        <v>#REF!</v>
      </c>
      <c r="N18" s="115" t="e">
        <f>#REF!</f>
        <v>#REF!</v>
      </c>
      <c r="O18" s="115" t="e">
        <f>#REF!</f>
        <v>#REF!</v>
      </c>
      <c r="P18" t="e">
        <f>#REF!</f>
        <v>#REF!</v>
      </c>
      <c r="Q18" s="120" t="e">
        <f>#REF!</f>
        <v>#REF!</v>
      </c>
      <c r="R18" s="121" t="e">
        <f>#REF!</f>
        <v>#REF!</v>
      </c>
      <c r="S18" s="122" t="e">
        <f>#REF!</f>
        <v>#REF!</v>
      </c>
      <c r="T18" s="97" t="e">
        <f>I18-J18+K18+L18+M18+Q18+R18+S18</f>
        <v>#REF!</v>
      </c>
      <c r="U18" s="118" t="e">
        <f>G18-T18</f>
        <v>#REF!</v>
      </c>
      <c r="V18" s="123" t="e">
        <f t="shared" si="0"/>
        <v>#REF!</v>
      </c>
      <c r="W18" s="118" t="e">
        <f t="shared" si="1"/>
        <v>#REF!</v>
      </c>
      <c r="X18" s="124" t="e">
        <f t="shared" si="2"/>
        <v>#REF!</v>
      </c>
      <c r="Y18" s="125" t="e">
        <f t="shared" si="3"/>
        <v>#REF!</v>
      </c>
      <c r="Z18" s="119" t="e">
        <f t="shared" si="4"/>
        <v>#REF!</v>
      </c>
      <c r="AA18" s="126" t="e">
        <f t="shared" si="5"/>
        <v>#REF!</v>
      </c>
      <c r="AB18" s="126" t="e">
        <f t="shared" si="6"/>
        <v>#REF!</v>
      </c>
      <c r="AC18" s="115" t="e">
        <f t="shared" si="7"/>
        <v>#REF!</v>
      </c>
      <c r="AD18" s="164" t="e">
        <f t="shared" si="8"/>
        <v>#REF!</v>
      </c>
      <c r="AE18" s="119" t="e">
        <f>#REF!</f>
        <v>#REF!</v>
      </c>
      <c r="AF18" s="115" t="e">
        <f>#REF!</f>
        <v>#REF!</v>
      </c>
      <c r="AG18" s="164" t="e">
        <f>#REF!</f>
        <v>#REF!</v>
      </c>
      <c r="AH18" s="118" t="e">
        <f>#REF!</f>
        <v>#REF!</v>
      </c>
      <c r="AI18" s="118" t="e">
        <f>#REF!</f>
        <v>#REF!</v>
      </c>
      <c r="AJ18" s="127" t="e">
        <f t="shared" si="9"/>
        <v>#REF!</v>
      </c>
      <c r="AK18" s="128" t="e">
        <f t="shared" si="10"/>
        <v>#REF!</v>
      </c>
      <c r="AL18" s="128" t="e">
        <f t="shared" si="11"/>
        <v>#REF!</v>
      </c>
      <c r="AN18" s="130">
        <v>33057</v>
      </c>
      <c r="AO18" s="115">
        <v>35896</v>
      </c>
      <c r="AP18" s="131">
        <v>40603</v>
      </c>
      <c r="AQ18" s="131">
        <v>44411</v>
      </c>
      <c r="AR18" s="131">
        <f t="shared" si="18"/>
        <v>109556</v>
      </c>
      <c r="AS18" s="131">
        <f t="shared" si="15"/>
        <v>36518.666666666664</v>
      </c>
      <c r="AU18" s="130">
        <v>962</v>
      </c>
      <c r="AV18" s="131"/>
      <c r="AW18" s="131">
        <f t="shared" si="12"/>
        <v>962</v>
      </c>
      <c r="AX18" s="29"/>
      <c r="AY18" s="130">
        <v>155367</v>
      </c>
      <c r="AZ18" s="131">
        <v>13490</v>
      </c>
      <c r="BA18" s="131"/>
      <c r="BB18" s="131">
        <v>177194</v>
      </c>
      <c r="BC18" s="110">
        <f>AY18/BB18</f>
        <v>0.87681862817025402</v>
      </c>
      <c r="BD18" s="110"/>
      <c r="BE18" s="144" t="s">
        <v>50</v>
      </c>
      <c r="BF18" s="130">
        <v>196</v>
      </c>
      <c r="BG18" s="130"/>
      <c r="BH18" s="114" t="e">
        <f t="shared" si="13"/>
        <v>#REF!</v>
      </c>
      <c r="BI18" s="114" t="e">
        <f t="shared" si="14"/>
        <v>#REF!</v>
      </c>
      <c r="BJ18" s="114"/>
      <c r="BK18" s="130" t="e">
        <f>K18/$BF$8</f>
        <v>#REF!</v>
      </c>
      <c r="BL18" s="130" t="e">
        <f>U18/$BF$8</f>
        <v>#REF!</v>
      </c>
      <c r="BM18" s="130" t="e">
        <f>Y18/$BF$8</f>
        <v>#REF!</v>
      </c>
    </row>
    <row r="19" spans="2:65" ht="39" customHeight="1">
      <c r="B19" s="773"/>
      <c r="C19" s="115" t="s">
        <v>64</v>
      </c>
      <c r="D19" s="115" t="e">
        <f>#REF!</f>
        <v>#REF!</v>
      </c>
      <c r="E19" s="116" t="e">
        <f>#REF!</f>
        <v>#REF!</v>
      </c>
      <c r="F19" s="117" t="e">
        <f>#REF!</f>
        <v>#REF!</v>
      </c>
      <c r="G19" s="118" t="e">
        <f>SUM(E19:F19)</f>
        <v>#REF!</v>
      </c>
      <c r="H19" s="239"/>
      <c r="I19" s="119" t="e">
        <f>#REF!</f>
        <v>#REF!</v>
      </c>
      <c r="J19" s="116" t="e">
        <f>#REF!</f>
        <v>#REF!</v>
      </c>
      <c r="K19" s="116" t="e">
        <f>#REF!</f>
        <v>#REF!</v>
      </c>
      <c r="L19" s="116" t="e">
        <f>#REF!</f>
        <v>#REF!</v>
      </c>
      <c r="M19" s="116" t="e">
        <f>#REF!</f>
        <v>#REF!</v>
      </c>
      <c r="N19" s="115" t="e">
        <f>#REF!</f>
        <v>#REF!</v>
      </c>
      <c r="O19" s="115" t="e">
        <f>#REF!</f>
        <v>#REF!</v>
      </c>
      <c r="P19" t="e">
        <f>#REF!</f>
        <v>#REF!</v>
      </c>
      <c r="Q19" s="120" t="e">
        <f>#REF!</f>
        <v>#REF!</v>
      </c>
      <c r="R19" s="121" t="e">
        <f>#REF!</f>
        <v>#REF!</v>
      </c>
      <c r="S19" s="122" t="e">
        <f>#REF!</f>
        <v>#REF!</v>
      </c>
      <c r="T19" s="97" t="e">
        <f>I19-J19+K19+L19+M19+Q19+R19+S19</f>
        <v>#REF!</v>
      </c>
      <c r="U19" s="118" t="e">
        <f>G19-T19</f>
        <v>#REF!</v>
      </c>
      <c r="V19" s="123" t="e">
        <f t="shared" si="0"/>
        <v>#REF!</v>
      </c>
      <c r="W19" s="118" t="e">
        <f t="shared" si="1"/>
        <v>#REF!</v>
      </c>
      <c r="X19" s="124" t="e">
        <f t="shared" si="2"/>
        <v>#REF!</v>
      </c>
      <c r="Y19" s="125" t="e">
        <f t="shared" si="3"/>
        <v>#REF!</v>
      </c>
      <c r="Z19" s="119" t="e">
        <f t="shared" si="4"/>
        <v>#REF!</v>
      </c>
      <c r="AA19" s="126" t="e">
        <f t="shared" si="5"/>
        <v>#REF!</v>
      </c>
      <c r="AB19" s="126" t="e">
        <f t="shared" si="6"/>
        <v>#REF!</v>
      </c>
      <c r="AC19" s="115" t="e">
        <f t="shared" si="7"/>
        <v>#REF!</v>
      </c>
      <c r="AD19" s="164" t="e">
        <f t="shared" si="8"/>
        <v>#REF!</v>
      </c>
      <c r="AE19" s="119" t="e">
        <f>#REF!</f>
        <v>#REF!</v>
      </c>
      <c r="AF19" s="115" t="e">
        <f>#REF!</f>
        <v>#REF!</v>
      </c>
      <c r="AG19" s="164" t="e">
        <f>#REF!</f>
        <v>#REF!</v>
      </c>
      <c r="AH19" s="118" t="e">
        <f>#REF!</f>
        <v>#REF!</v>
      </c>
      <c r="AI19" s="118" t="e">
        <f>#REF!</f>
        <v>#REF!</v>
      </c>
      <c r="AJ19" s="127" t="e">
        <f t="shared" si="9"/>
        <v>#REF!</v>
      </c>
      <c r="AK19" s="128" t="e">
        <f t="shared" si="10"/>
        <v>#REF!</v>
      </c>
      <c r="AL19" s="128" t="e">
        <f t="shared" si="11"/>
        <v>#REF!</v>
      </c>
      <c r="AN19" s="130">
        <v>47295</v>
      </c>
      <c r="AO19" s="115">
        <v>47813</v>
      </c>
      <c r="AP19" s="131">
        <v>39937</v>
      </c>
      <c r="AQ19" s="131">
        <v>38714</v>
      </c>
      <c r="AR19" s="131">
        <f t="shared" si="18"/>
        <v>135045</v>
      </c>
      <c r="AS19" s="131">
        <f t="shared" si="15"/>
        <v>45015</v>
      </c>
      <c r="AU19" s="130">
        <v>746</v>
      </c>
      <c r="AV19" s="131"/>
      <c r="AW19" s="131">
        <f t="shared" si="12"/>
        <v>746</v>
      </c>
      <c r="AX19" s="29"/>
      <c r="AY19" s="130">
        <v>133050</v>
      </c>
      <c r="AZ19" s="131">
        <v>10381</v>
      </c>
      <c r="BA19" s="131"/>
      <c r="BB19" s="131">
        <v>149214</v>
      </c>
      <c r="BC19" s="110">
        <f>AY19/BB19</f>
        <v>0.8916723631830793</v>
      </c>
      <c r="BD19" s="110"/>
      <c r="BE19" s="169" t="s">
        <v>50</v>
      </c>
      <c r="BF19" s="134">
        <v>203</v>
      </c>
      <c r="BG19" s="169"/>
      <c r="BH19" s="120" t="e">
        <f t="shared" si="13"/>
        <v>#REF!</v>
      </c>
      <c r="BI19" s="170" t="s">
        <v>85</v>
      </c>
      <c r="BJ19" s="120" t="s">
        <v>65</v>
      </c>
      <c r="BK19" s="130" t="e">
        <f>K19/$BF$8</f>
        <v>#REF!</v>
      </c>
      <c r="BL19" s="130" t="e">
        <f>U19/$BF$8</f>
        <v>#REF!</v>
      </c>
      <c r="BM19" s="130" t="e">
        <f>Y19/$BF$8</f>
        <v>#REF!</v>
      </c>
    </row>
    <row r="20" spans="2:65" ht="39" customHeight="1">
      <c r="B20" s="773"/>
      <c r="C20" s="171" t="s">
        <v>86</v>
      </c>
      <c r="D20" s="171" t="e">
        <f>#REF!</f>
        <v>#REF!</v>
      </c>
      <c r="E20" s="172" t="e">
        <f>#REF!</f>
        <v>#REF!</v>
      </c>
      <c r="F20" s="173" t="e">
        <f>#REF!</f>
        <v>#REF!</v>
      </c>
      <c r="G20" s="174" t="e">
        <f>SUM(E20:F20)</f>
        <v>#REF!</v>
      </c>
      <c r="H20" s="242"/>
      <c r="I20" s="175" t="e">
        <f>#REF!</f>
        <v>#REF!</v>
      </c>
      <c r="J20" s="172" t="e">
        <f>#REF!</f>
        <v>#REF!</v>
      </c>
      <c r="K20" s="172" t="e">
        <f>#REF!</f>
        <v>#REF!</v>
      </c>
      <c r="L20" s="172" t="e">
        <f>#REF!</f>
        <v>#REF!</v>
      </c>
      <c r="M20" s="172" t="e">
        <f>#REF!</f>
        <v>#REF!</v>
      </c>
      <c r="N20" s="171" t="e">
        <f>#REF!</f>
        <v>#REF!</v>
      </c>
      <c r="O20" s="171" t="e">
        <f>#REF!</f>
        <v>#REF!</v>
      </c>
      <c r="P20" t="e">
        <f>#REF!</f>
        <v>#REF!</v>
      </c>
      <c r="Q20" s="176" t="e">
        <f>#REF!</f>
        <v>#REF!</v>
      </c>
      <c r="R20" s="177" t="e">
        <f>#REF!</f>
        <v>#REF!</v>
      </c>
      <c r="S20" s="178" t="e">
        <f>#REF!</f>
        <v>#REF!</v>
      </c>
      <c r="T20" s="97" t="e">
        <f>I20-J20+K20+L20+M20+Q20+R20+S20</f>
        <v>#REF!</v>
      </c>
      <c r="U20" s="174" t="e">
        <f>G20-T20</f>
        <v>#REF!</v>
      </c>
      <c r="V20" s="179" t="e">
        <f t="shared" si="0"/>
        <v>#REF!</v>
      </c>
      <c r="W20" s="174" t="e">
        <f t="shared" si="1"/>
        <v>#REF!</v>
      </c>
      <c r="X20" s="180" t="e">
        <f t="shared" si="2"/>
        <v>#REF!</v>
      </c>
      <c r="Y20" s="181" t="e">
        <f t="shared" si="3"/>
        <v>#REF!</v>
      </c>
      <c r="Z20" s="175" t="e">
        <f t="shared" si="4"/>
        <v>#REF!</v>
      </c>
      <c r="AA20" s="182" t="e">
        <f t="shared" si="5"/>
        <v>#REF!</v>
      </c>
      <c r="AB20" s="182" t="e">
        <f t="shared" si="6"/>
        <v>#REF!</v>
      </c>
      <c r="AC20" s="171" t="e">
        <f t="shared" si="7"/>
        <v>#REF!</v>
      </c>
      <c r="AD20" s="183" t="e">
        <f t="shared" si="8"/>
        <v>#REF!</v>
      </c>
      <c r="AE20" s="175" t="e">
        <f>#REF!</f>
        <v>#REF!</v>
      </c>
      <c r="AF20" s="171" t="e">
        <f>#REF!</f>
        <v>#REF!</v>
      </c>
      <c r="AG20" s="183" t="e">
        <f>#REF!</f>
        <v>#REF!</v>
      </c>
      <c r="AH20" s="174" t="e">
        <f>#REF!</f>
        <v>#REF!</v>
      </c>
      <c r="AI20" s="174" t="e">
        <f>#REF!</f>
        <v>#REF!</v>
      </c>
      <c r="AJ20" s="184" t="e">
        <f t="shared" si="9"/>
        <v>#REF!</v>
      </c>
      <c r="AK20" s="185" t="e">
        <f t="shared" si="10"/>
        <v>#REF!</v>
      </c>
      <c r="AL20" s="185" t="e">
        <f t="shared" si="11"/>
        <v>#REF!</v>
      </c>
      <c r="AN20" s="130">
        <v>272317</v>
      </c>
      <c r="AO20" s="171">
        <v>248549</v>
      </c>
      <c r="AP20" s="131">
        <v>237777</v>
      </c>
      <c r="AQ20" s="131">
        <v>238534</v>
      </c>
      <c r="AR20" s="131">
        <f>SUM(AN20:AP20)</f>
        <v>758643</v>
      </c>
      <c r="AS20" s="131">
        <f t="shared" si="15"/>
        <v>252881</v>
      </c>
      <c r="AU20" s="130">
        <v>2023</v>
      </c>
      <c r="AV20" s="131"/>
      <c r="AW20" s="131">
        <f t="shared" si="12"/>
        <v>2023</v>
      </c>
      <c r="AX20" s="29"/>
      <c r="AY20" s="130">
        <v>294448</v>
      </c>
      <c r="AZ20" s="131">
        <v>13547</v>
      </c>
      <c r="BA20" s="131"/>
      <c r="BB20" s="131">
        <v>320354</v>
      </c>
      <c r="BC20" s="110">
        <f>AY20/BB20</f>
        <v>0.91913320888766803</v>
      </c>
      <c r="BD20" s="110"/>
      <c r="BE20" s="144" t="s">
        <v>50</v>
      </c>
      <c r="BF20" s="130">
        <v>200</v>
      </c>
      <c r="BG20" s="130"/>
      <c r="BH20" s="186" t="e">
        <f t="shared" si="13"/>
        <v>#REF!</v>
      </c>
      <c r="BI20" s="186" t="e">
        <f t="shared" ref="BI20:BI25" si="21">I20/$BG20</f>
        <v>#REF!</v>
      </c>
      <c r="BJ20" s="186"/>
      <c r="BK20" s="130" t="e">
        <f>K20/$BF$8</f>
        <v>#REF!</v>
      </c>
      <c r="BL20" s="130" t="e">
        <f>U20/$BF$8</f>
        <v>#REF!</v>
      </c>
      <c r="BM20" s="130" t="e">
        <f>Y20/$BF$8</f>
        <v>#REF!</v>
      </c>
    </row>
    <row r="21" spans="2:65" ht="39" customHeight="1" thickBot="1">
      <c r="B21" s="773"/>
      <c r="C21" s="146" t="s">
        <v>1</v>
      </c>
      <c r="D21" s="146" t="e">
        <f>SUM(D17:D20)</f>
        <v>#REF!</v>
      </c>
      <c r="E21" s="147" t="e">
        <f>SUM(E17:E20)</f>
        <v>#REF!</v>
      </c>
      <c r="F21" s="148" t="e">
        <f>SUM(F17:F20)</f>
        <v>#REF!</v>
      </c>
      <c r="G21" s="149" t="e">
        <f>SUM(G17:G20)</f>
        <v>#REF!</v>
      </c>
      <c r="H21" s="241" t="e">
        <f>(D21+F21)/1000</f>
        <v>#REF!</v>
      </c>
      <c r="I21" s="150" t="e">
        <f>SUM(I17:I20)</f>
        <v>#REF!</v>
      </c>
      <c r="J21" s="147" t="e">
        <f>SUM(J17:J20)</f>
        <v>#REF!</v>
      </c>
      <c r="K21" s="147" t="e">
        <f>SUM(K17:K20)</f>
        <v>#REF!</v>
      </c>
      <c r="L21" s="147" t="e">
        <f>SUM(L17:L20)</f>
        <v>#REF!</v>
      </c>
      <c r="M21" s="147" t="e">
        <f>SUM(M17:M20)</f>
        <v>#REF!</v>
      </c>
      <c r="N21" s="146" t="e">
        <f>SUM(I21:M21)/1000</f>
        <v>#REF!</v>
      </c>
      <c r="O21" s="146" t="e">
        <f t="shared" ref="O21:U21" si="22">SUM(O17:O20)</f>
        <v>#REF!</v>
      </c>
      <c r="P21" s="146" t="e">
        <f t="shared" si="22"/>
        <v>#REF!</v>
      </c>
      <c r="Q21" s="151" t="e">
        <f t="shared" si="22"/>
        <v>#REF!</v>
      </c>
      <c r="R21" s="152" t="e">
        <f t="shared" si="22"/>
        <v>#REF!</v>
      </c>
      <c r="S21" s="153" t="e">
        <f t="shared" si="22"/>
        <v>#REF!</v>
      </c>
      <c r="T21" s="149" t="e">
        <f t="shared" si="22"/>
        <v>#REF!</v>
      </c>
      <c r="U21" s="149" t="e">
        <f t="shared" si="22"/>
        <v>#REF!</v>
      </c>
      <c r="V21" s="154" t="e">
        <f t="shared" si="0"/>
        <v>#REF!</v>
      </c>
      <c r="W21" s="149" t="e">
        <f t="shared" si="1"/>
        <v>#REF!</v>
      </c>
      <c r="X21" s="155" t="e">
        <f t="shared" si="2"/>
        <v>#REF!</v>
      </c>
      <c r="Y21" s="156" t="e">
        <f t="shared" si="3"/>
        <v>#REF!</v>
      </c>
      <c r="Z21" s="150" t="e">
        <f t="shared" si="4"/>
        <v>#REF!</v>
      </c>
      <c r="AA21" s="157" t="e">
        <f t="shared" si="5"/>
        <v>#REF!</v>
      </c>
      <c r="AB21" s="157" t="e">
        <f t="shared" si="6"/>
        <v>#REF!</v>
      </c>
      <c r="AC21" s="146" t="e">
        <f t="shared" si="7"/>
        <v>#REF!</v>
      </c>
      <c r="AD21" s="158" t="e">
        <f t="shared" si="8"/>
        <v>#REF!</v>
      </c>
      <c r="AE21" s="150" t="e">
        <f>SUM(AE17:AE20)</f>
        <v>#REF!</v>
      </c>
      <c r="AF21" s="146" t="e">
        <f>SUM(AF17:AF20)</f>
        <v>#REF!</v>
      </c>
      <c r="AG21" s="158" t="e">
        <f>SUM(AG17:AG20)</f>
        <v>#REF!</v>
      </c>
      <c r="AH21" s="149" t="e">
        <f>SUM(AH17:AH20)</f>
        <v>#REF!</v>
      </c>
      <c r="AI21" s="149" t="e">
        <f>SUM(AI17:AI20)</f>
        <v>#REF!</v>
      </c>
      <c r="AJ21" s="159" t="e">
        <f t="shared" si="9"/>
        <v>#REF!</v>
      </c>
      <c r="AK21" s="160" t="e">
        <f t="shared" si="10"/>
        <v>#REF!</v>
      </c>
      <c r="AL21" s="160" t="e">
        <f t="shared" si="11"/>
        <v>#REF!</v>
      </c>
      <c r="AN21" s="146">
        <f t="shared" ref="AN21:AS21" si="23">SUM(AN17:AN20)</f>
        <v>494194</v>
      </c>
      <c r="AO21" s="146">
        <f t="shared" si="23"/>
        <v>482675</v>
      </c>
      <c r="AP21" s="147">
        <f t="shared" si="23"/>
        <v>457576</v>
      </c>
      <c r="AQ21" s="147">
        <f t="shared" si="23"/>
        <v>453349</v>
      </c>
      <c r="AR21" s="147">
        <f t="shared" si="23"/>
        <v>1434445</v>
      </c>
      <c r="AS21" s="147">
        <f t="shared" si="23"/>
        <v>478148.33333333331</v>
      </c>
      <c r="AU21" s="146">
        <f>SUM(AU17:AU20)</f>
        <v>5059</v>
      </c>
      <c r="AV21" s="147">
        <v>0</v>
      </c>
      <c r="AW21" s="147">
        <f t="shared" si="12"/>
        <v>5059</v>
      </c>
      <c r="AX21" s="29"/>
      <c r="AY21" s="146"/>
      <c r="AZ21" s="147"/>
      <c r="BA21" s="147"/>
      <c r="BB21" s="147"/>
      <c r="BC21" s="110"/>
      <c r="BD21" s="110"/>
      <c r="BE21" s="161"/>
      <c r="BF21" s="146">
        <f>SUM(BF17:BF20)</f>
        <v>799</v>
      </c>
      <c r="BG21" s="146">
        <f>SUM(BG17:BG20)</f>
        <v>0</v>
      </c>
      <c r="BH21" s="162" t="e">
        <f t="shared" si="13"/>
        <v>#REF!</v>
      </c>
      <c r="BI21" s="162" t="e">
        <f t="shared" si="21"/>
        <v>#REF!</v>
      </c>
      <c r="BJ21" s="162"/>
      <c r="BK21" s="146" t="e">
        <f>SUM(BK17:BK20)</f>
        <v>#REF!</v>
      </c>
      <c r="BL21" s="146" t="e">
        <f>SUM(BL17:BL20)</f>
        <v>#REF!</v>
      </c>
      <c r="BM21" s="146" t="e">
        <f>SUM(BM17:BM20)</f>
        <v>#REF!</v>
      </c>
    </row>
    <row r="22" spans="2:65" ht="39" customHeight="1">
      <c r="B22" s="775" t="s">
        <v>66</v>
      </c>
      <c r="C22" s="187" t="s">
        <v>67</v>
      </c>
      <c r="D22" s="188" t="e">
        <f>#REF!</f>
        <v>#REF!</v>
      </c>
      <c r="E22" s="189" t="e">
        <f>#REF!</f>
        <v>#REF!</v>
      </c>
      <c r="F22" s="190" t="e">
        <f>#REF!</f>
        <v>#REF!</v>
      </c>
      <c r="G22" s="191" t="e">
        <f>SUM(E22:F22)</f>
        <v>#REF!</v>
      </c>
      <c r="H22" s="243"/>
      <c r="I22" s="192" t="e">
        <f>#REF!</f>
        <v>#REF!</v>
      </c>
      <c r="J22" s="189" t="e">
        <f>#REF!</f>
        <v>#REF!</v>
      </c>
      <c r="K22" s="99" t="e">
        <f>#REF!</f>
        <v>#REF!</v>
      </c>
      <c r="L22" s="189" t="e">
        <f>#REF!</f>
        <v>#REF!</v>
      </c>
      <c r="M22" s="189" t="e">
        <f>#REF!</f>
        <v>#REF!</v>
      </c>
      <c r="N22" s="188" t="e">
        <f>#REF!</f>
        <v>#REF!</v>
      </c>
      <c r="O22" s="188" t="e">
        <f>#REF!</f>
        <v>#REF!</v>
      </c>
      <c r="P22" s="188" t="e">
        <f>#REF!</f>
        <v>#REF!</v>
      </c>
      <c r="Q22" s="193" t="e">
        <f>#REF!</f>
        <v>#REF!</v>
      </c>
      <c r="R22" s="194" t="e">
        <f>#REF!</f>
        <v>#REF!</v>
      </c>
      <c r="S22" s="195" t="e">
        <f>#REF!</f>
        <v>#REF!</v>
      </c>
      <c r="T22" s="97" t="e">
        <f>I22-J22+K22+L22+M22+Q22+R22+S22</f>
        <v>#REF!</v>
      </c>
      <c r="U22" s="191" t="e">
        <f>G22-T22</f>
        <v>#REF!</v>
      </c>
      <c r="V22" s="196" t="e">
        <f t="shared" si="0"/>
        <v>#REF!</v>
      </c>
      <c r="W22" s="191" t="e">
        <f t="shared" si="1"/>
        <v>#REF!</v>
      </c>
      <c r="X22" s="197" t="e">
        <f t="shared" si="2"/>
        <v>#REF!</v>
      </c>
      <c r="Y22" s="198" t="e">
        <f t="shared" si="3"/>
        <v>#REF!</v>
      </c>
      <c r="Z22" s="192" t="e">
        <f t="shared" si="4"/>
        <v>#REF!</v>
      </c>
      <c r="AA22" s="199" t="e">
        <f t="shared" si="5"/>
        <v>#REF!</v>
      </c>
      <c r="AB22" s="199" t="e">
        <f t="shared" si="6"/>
        <v>#REF!</v>
      </c>
      <c r="AC22" s="188" t="e">
        <f t="shared" si="7"/>
        <v>#REF!</v>
      </c>
      <c r="AD22" s="200" t="e">
        <f t="shared" si="8"/>
        <v>#REF!</v>
      </c>
      <c r="AE22" s="192" t="e">
        <f>#REF!</f>
        <v>#REF!</v>
      </c>
      <c r="AF22" s="188" t="e">
        <f>#REF!</f>
        <v>#REF!</v>
      </c>
      <c r="AG22" s="200" t="e">
        <f>#REF!</f>
        <v>#REF!</v>
      </c>
      <c r="AH22" s="191" t="e">
        <f>#REF!</f>
        <v>#REF!</v>
      </c>
      <c r="AI22" s="191" t="e">
        <f>#REF!</f>
        <v>#REF!</v>
      </c>
      <c r="AJ22" s="201" t="e">
        <f t="shared" si="9"/>
        <v>#REF!</v>
      </c>
      <c r="AK22" s="202" t="e">
        <f t="shared" si="10"/>
        <v>#REF!</v>
      </c>
      <c r="AL22" s="202" t="e">
        <f t="shared" si="11"/>
        <v>#REF!</v>
      </c>
      <c r="AN22" s="77">
        <v>123294</v>
      </c>
      <c r="AO22" s="188">
        <v>130471</v>
      </c>
      <c r="AP22" s="36">
        <v>131833</v>
      </c>
      <c r="AQ22" s="36">
        <v>127398</v>
      </c>
      <c r="AR22" s="36">
        <f t="shared" si="18"/>
        <v>385598</v>
      </c>
      <c r="AS22" s="36">
        <f>AR22/3</f>
        <v>128532.66666666667</v>
      </c>
      <c r="AU22" s="77">
        <v>895</v>
      </c>
      <c r="AV22" s="36"/>
      <c r="AW22" s="36">
        <f t="shared" si="12"/>
        <v>895</v>
      </c>
      <c r="AX22" s="29"/>
      <c r="AY22" s="77">
        <v>187410</v>
      </c>
      <c r="AZ22" s="36">
        <v>6835</v>
      </c>
      <c r="BA22" s="36"/>
      <c r="BB22" s="36">
        <v>209258</v>
      </c>
      <c r="BC22" s="110">
        <f>AY22/BB22</f>
        <v>0.8955930000286727</v>
      </c>
      <c r="BD22" s="110"/>
      <c r="BE22" s="92" t="s">
        <v>59</v>
      </c>
      <c r="BF22" s="77">
        <v>206</v>
      </c>
      <c r="BG22" s="130"/>
      <c r="BH22" s="113" t="e">
        <f t="shared" si="13"/>
        <v>#REF!</v>
      </c>
      <c r="BI22" s="113" t="e">
        <f t="shared" si="21"/>
        <v>#REF!</v>
      </c>
      <c r="BJ22" s="113"/>
      <c r="BK22" s="77" t="e">
        <f>K22/$BF$8</f>
        <v>#REF!</v>
      </c>
      <c r="BL22" s="77" t="e">
        <f>U22/$BF$8</f>
        <v>#REF!</v>
      </c>
      <c r="BM22" s="77" t="e">
        <f>Y22/$BF$8</f>
        <v>#REF!</v>
      </c>
    </row>
    <row r="23" spans="2:65" ht="39" customHeight="1">
      <c r="B23" s="773"/>
      <c r="C23" s="203" t="s">
        <v>68</v>
      </c>
      <c r="D23" s="115" t="e">
        <f>#REF!</f>
        <v>#REF!</v>
      </c>
      <c r="E23" s="116" t="e">
        <f>#REF!</f>
        <v>#REF!</v>
      </c>
      <c r="F23" s="167"/>
      <c r="G23" s="118" t="e">
        <f>SUM(E23:F23)</f>
        <v>#REF!</v>
      </c>
      <c r="H23" s="239"/>
      <c r="I23" s="119" t="e">
        <f>#REF!</f>
        <v>#REF!</v>
      </c>
      <c r="J23" s="116" t="e">
        <f>#REF!</f>
        <v>#REF!</v>
      </c>
      <c r="K23" s="99" t="e">
        <f>#REF!</f>
        <v>#REF!</v>
      </c>
      <c r="L23" s="116" t="e">
        <f>#REF!</f>
        <v>#REF!</v>
      </c>
      <c r="M23" s="116" t="e">
        <f>#REF!</f>
        <v>#REF!</v>
      </c>
      <c r="N23" s="115" t="e">
        <f>#REF!</f>
        <v>#REF!</v>
      </c>
      <c r="O23" s="115" t="e">
        <f>#REF!</f>
        <v>#REF!</v>
      </c>
      <c r="P23" s="115" t="e">
        <f>#REF!</f>
        <v>#REF!</v>
      </c>
      <c r="Q23" s="120" t="e">
        <f>#REF!</f>
        <v>#REF!</v>
      </c>
      <c r="R23" s="121" t="e">
        <f>#REF!</f>
        <v>#REF!</v>
      </c>
      <c r="S23" s="122" t="e">
        <f>#REF!</f>
        <v>#REF!</v>
      </c>
      <c r="T23" s="97" t="e">
        <f>I23-J23+K23+L23+M23+Q23+R23+S23</f>
        <v>#REF!</v>
      </c>
      <c r="U23" s="118" t="e">
        <f>G23-T23</f>
        <v>#REF!</v>
      </c>
      <c r="V23" s="123" t="e">
        <f t="shared" si="0"/>
        <v>#REF!</v>
      </c>
      <c r="W23" s="118" t="e">
        <f t="shared" si="1"/>
        <v>#REF!</v>
      </c>
      <c r="X23" s="124" t="e">
        <f t="shared" si="2"/>
        <v>#REF!</v>
      </c>
      <c r="Y23" s="125" t="e">
        <f t="shared" si="3"/>
        <v>#REF!</v>
      </c>
      <c r="Z23" s="119" t="e">
        <f t="shared" si="4"/>
        <v>#REF!</v>
      </c>
      <c r="AA23" s="126" t="e">
        <f t="shared" si="5"/>
        <v>#REF!</v>
      </c>
      <c r="AB23" s="126" t="e">
        <f t="shared" si="6"/>
        <v>#REF!</v>
      </c>
      <c r="AC23" s="115" t="e">
        <f t="shared" si="7"/>
        <v>#REF!</v>
      </c>
      <c r="AD23" s="164" t="e">
        <f t="shared" si="8"/>
        <v>#REF!</v>
      </c>
      <c r="AE23" s="119" t="e">
        <f>#REF!</f>
        <v>#REF!</v>
      </c>
      <c r="AF23" s="115" t="e">
        <f>#REF!</f>
        <v>#REF!</v>
      </c>
      <c r="AG23" s="164" t="e">
        <f>#REF!</f>
        <v>#REF!</v>
      </c>
      <c r="AH23" s="118" t="e">
        <f>#REF!</f>
        <v>#REF!</v>
      </c>
      <c r="AI23" s="118" t="e">
        <f>#REF!</f>
        <v>#REF!</v>
      </c>
      <c r="AJ23" s="127" t="e">
        <f t="shared" si="9"/>
        <v>#REF!</v>
      </c>
      <c r="AK23" s="128" t="e">
        <f t="shared" si="10"/>
        <v>#REF!</v>
      </c>
      <c r="AL23" s="128" t="e">
        <f t="shared" si="11"/>
        <v>#REF!</v>
      </c>
      <c r="AN23" s="130">
        <v>51685</v>
      </c>
      <c r="AO23" s="115">
        <v>47988</v>
      </c>
      <c r="AP23" s="131">
        <v>46814</v>
      </c>
      <c r="AQ23" s="131">
        <v>53998</v>
      </c>
      <c r="AR23" s="131">
        <f t="shared" si="18"/>
        <v>146487</v>
      </c>
      <c r="AS23" s="131">
        <f>AR23/3</f>
        <v>48829</v>
      </c>
      <c r="AU23" s="130">
        <v>900</v>
      </c>
      <c r="AV23" s="131"/>
      <c r="AW23" s="131">
        <f t="shared" si="12"/>
        <v>900</v>
      </c>
      <c r="AX23" s="29"/>
      <c r="AY23" s="130">
        <v>142010</v>
      </c>
      <c r="AZ23" s="131">
        <v>6955</v>
      </c>
      <c r="BA23" s="131"/>
      <c r="BB23" s="131">
        <v>155952</v>
      </c>
      <c r="BC23" s="110">
        <f>AY23/BB23</f>
        <v>0.91060069765055918</v>
      </c>
      <c r="BD23" s="110"/>
      <c r="BE23" s="144" t="s">
        <v>50</v>
      </c>
      <c r="BF23" s="130">
        <v>200</v>
      </c>
      <c r="BG23" s="130"/>
      <c r="BH23" s="114" t="e">
        <f t="shared" si="13"/>
        <v>#REF!</v>
      </c>
      <c r="BI23" s="114" t="e">
        <f t="shared" si="21"/>
        <v>#REF!</v>
      </c>
      <c r="BJ23" s="114" t="s">
        <v>51</v>
      </c>
      <c r="BK23" s="130" t="e">
        <f>K23/$BF$8</f>
        <v>#REF!</v>
      </c>
      <c r="BL23" s="130" t="e">
        <f>U23/$BF$8</f>
        <v>#REF!</v>
      </c>
      <c r="BM23" s="130" t="e">
        <f>Y23/$BF$8</f>
        <v>#REF!</v>
      </c>
    </row>
    <row r="24" spans="2:65" ht="39" customHeight="1">
      <c r="B24" s="773"/>
      <c r="C24" s="204" t="s">
        <v>87</v>
      </c>
      <c r="D24" s="171" t="e">
        <f>#REF!</f>
        <v>#REF!</v>
      </c>
      <c r="E24" s="172" t="e">
        <f>#REF!</f>
        <v>#REF!</v>
      </c>
      <c r="F24" s="173"/>
      <c r="G24" s="174" t="e">
        <f>SUM(E24:F24)</f>
        <v>#REF!</v>
      </c>
      <c r="H24" s="242"/>
      <c r="I24" s="175" t="e">
        <f>#REF!</f>
        <v>#REF!</v>
      </c>
      <c r="J24" s="172" t="e">
        <f>#REF!</f>
        <v>#REF!</v>
      </c>
      <c r="K24" s="99" t="e">
        <f>#REF!</f>
        <v>#REF!</v>
      </c>
      <c r="L24" s="172" t="e">
        <f>#REF!</f>
        <v>#REF!</v>
      </c>
      <c r="M24" s="172" t="e">
        <f>#REF!</f>
        <v>#REF!</v>
      </c>
      <c r="N24" s="171" t="e">
        <f>#REF!</f>
        <v>#REF!</v>
      </c>
      <c r="O24" s="171" t="e">
        <f>#REF!</f>
        <v>#REF!</v>
      </c>
      <c r="P24" s="171" t="e">
        <f>#REF!</f>
        <v>#REF!</v>
      </c>
      <c r="Q24" s="176" t="e">
        <f>#REF!</f>
        <v>#REF!</v>
      </c>
      <c r="R24" s="177" t="e">
        <f>#REF!</f>
        <v>#REF!</v>
      </c>
      <c r="S24" s="178" t="e">
        <f>#REF!</f>
        <v>#REF!</v>
      </c>
      <c r="T24" s="97" t="e">
        <f>I24-J24+K24+L24+M24+Q24+R24+S24</f>
        <v>#REF!</v>
      </c>
      <c r="U24" s="174" t="e">
        <f>G24-T24</f>
        <v>#REF!</v>
      </c>
      <c r="V24" s="179" t="e">
        <f t="shared" si="0"/>
        <v>#REF!</v>
      </c>
      <c r="W24" s="174" t="e">
        <f t="shared" si="1"/>
        <v>#REF!</v>
      </c>
      <c r="X24" s="180" t="e">
        <f t="shared" si="2"/>
        <v>#REF!</v>
      </c>
      <c r="Y24" s="181" t="e">
        <f t="shared" si="3"/>
        <v>#REF!</v>
      </c>
      <c r="Z24" s="175" t="e">
        <f t="shared" si="4"/>
        <v>#REF!</v>
      </c>
      <c r="AA24" s="182" t="e">
        <f t="shared" si="5"/>
        <v>#REF!</v>
      </c>
      <c r="AB24" s="182" t="e">
        <f t="shared" si="6"/>
        <v>#REF!</v>
      </c>
      <c r="AC24" s="171" t="e">
        <f t="shared" si="7"/>
        <v>#REF!</v>
      </c>
      <c r="AD24" s="183" t="e">
        <f t="shared" si="8"/>
        <v>#REF!</v>
      </c>
      <c r="AE24" s="175" t="e">
        <f>#REF!</f>
        <v>#REF!</v>
      </c>
      <c r="AF24" s="171" t="e">
        <f>#REF!</f>
        <v>#REF!</v>
      </c>
      <c r="AG24" s="183" t="e">
        <f>#REF!</f>
        <v>#REF!</v>
      </c>
      <c r="AH24" s="174" t="e">
        <f>#REF!</f>
        <v>#REF!</v>
      </c>
      <c r="AI24" s="174" t="e">
        <f>#REF!</f>
        <v>#REF!</v>
      </c>
      <c r="AJ24" s="184" t="e">
        <f t="shared" si="9"/>
        <v>#REF!</v>
      </c>
      <c r="AK24" s="185" t="e">
        <f t="shared" si="10"/>
        <v>#REF!</v>
      </c>
      <c r="AL24" s="185" t="e">
        <f t="shared" si="11"/>
        <v>#REF!</v>
      </c>
      <c r="AN24" s="130">
        <v>48822</v>
      </c>
      <c r="AO24" s="171">
        <v>55322</v>
      </c>
      <c r="AP24" s="131">
        <v>62576</v>
      </c>
      <c r="AQ24" s="131">
        <v>68006</v>
      </c>
      <c r="AR24" s="131">
        <f t="shared" si="18"/>
        <v>166720</v>
      </c>
      <c r="AS24" s="131">
        <f>AR24/3</f>
        <v>55573.333333333336</v>
      </c>
      <c r="AU24" s="130">
        <v>913</v>
      </c>
      <c r="AV24" s="131"/>
      <c r="AW24" s="131">
        <f t="shared" si="12"/>
        <v>913</v>
      </c>
      <c r="AX24" s="29"/>
      <c r="AY24" s="130">
        <v>150485</v>
      </c>
      <c r="AZ24" s="131">
        <v>10317</v>
      </c>
      <c r="BA24" s="131"/>
      <c r="BB24" s="131">
        <v>169286</v>
      </c>
      <c r="BC24" s="110">
        <f>AY24/BB24</f>
        <v>0.88893942795033254</v>
      </c>
      <c r="BD24" s="110"/>
      <c r="BE24" s="205" t="s">
        <v>50</v>
      </c>
      <c r="BF24" s="145">
        <v>200</v>
      </c>
      <c r="BG24" s="206"/>
      <c r="BH24" s="207" t="e">
        <f t="shared" si="13"/>
        <v>#REF!</v>
      </c>
      <c r="BI24" s="207" t="e">
        <f t="shared" si="21"/>
        <v>#REF!</v>
      </c>
      <c r="BJ24" s="207"/>
      <c r="BK24" s="130" t="e">
        <f>K24/$BF$8</f>
        <v>#REF!</v>
      </c>
      <c r="BL24" s="130" t="e">
        <f>U24/$BF$8</f>
        <v>#REF!</v>
      </c>
      <c r="BM24" s="130" t="e">
        <f>Y24/$BF$8</f>
        <v>#REF!</v>
      </c>
    </row>
    <row r="25" spans="2:65" ht="39" customHeight="1" thickBot="1">
      <c r="B25" s="774"/>
      <c r="C25" s="208" t="s">
        <v>1</v>
      </c>
      <c r="D25" s="146" t="e">
        <f>SUM(D22:D24)</f>
        <v>#REF!</v>
      </c>
      <c r="E25" s="147" t="e">
        <f>SUM(E22:E24)</f>
        <v>#REF!</v>
      </c>
      <c r="F25" s="148" t="e">
        <f>SUM(F22:F24)</f>
        <v>#REF!</v>
      </c>
      <c r="G25" s="149" t="e">
        <f>SUM(G22:G24)</f>
        <v>#REF!</v>
      </c>
      <c r="H25" s="241" t="e">
        <f>(D25+F25)/1000</f>
        <v>#REF!</v>
      </c>
      <c r="I25" s="150" t="e">
        <f>SUM(I22:I24)</f>
        <v>#REF!</v>
      </c>
      <c r="J25" s="147" t="e">
        <f>SUM(J22:J24)</f>
        <v>#REF!</v>
      </c>
      <c r="K25" s="147" t="e">
        <f>SUM(K22:K24)</f>
        <v>#REF!</v>
      </c>
      <c r="L25" s="147" t="e">
        <f>SUM(L22:L24)</f>
        <v>#REF!</v>
      </c>
      <c r="M25" s="147" t="e">
        <f>SUM(M22:M24)</f>
        <v>#REF!</v>
      </c>
      <c r="N25" s="146" t="e">
        <f>SUM(I25:M25)/1000</f>
        <v>#REF!</v>
      </c>
      <c r="O25" s="146" t="e">
        <f t="shared" ref="O25:U25" si="24">SUM(O22:O24)</f>
        <v>#REF!</v>
      </c>
      <c r="P25" s="146" t="e">
        <f t="shared" si="24"/>
        <v>#REF!</v>
      </c>
      <c r="Q25" s="151" t="e">
        <f t="shared" si="24"/>
        <v>#REF!</v>
      </c>
      <c r="R25" s="152" t="e">
        <f t="shared" si="24"/>
        <v>#REF!</v>
      </c>
      <c r="S25" s="153" t="e">
        <f t="shared" si="24"/>
        <v>#REF!</v>
      </c>
      <c r="T25" s="149" t="e">
        <f t="shared" si="24"/>
        <v>#REF!</v>
      </c>
      <c r="U25" s="149" t="e">
        <f t="shared" si="24"/>
        <v>#REF!</v>
      </c>
      <c r="V25" s="154" t="e">
        <f t="shared" si="0"/>
        <v>#REF!</v>
      </c>
      <c r="W25" s="149" t="e">
        <f t="shared" si="1"/>
        <v>#REF!</v>
      </c>
      <c r="X25" s="155" t="e">
        <f t="shared" si="2"/>
        <v>#REF!</v>
      </c>
      <c r="Y25" s="156" t="e">
        <f t="shared" si="3"/>
        <v>#REF!</v>
      </c>
      <c r="Z25" s="150" t="e">
        <f t="shared" si="4"/>
        <v>#REF!</v>
      </c>
      <c r="AA25" s="157" t="e">
        <f t="shared" si="5"/>
        <v>#REF!</v>
      </c>
      <c r="AB25" s="157" t="e">
        <f t="shared" si="6"/>
        <v>#REF!</v>
      </c>
      <c r="AC25" s="146" t="e">
        <f t="shared" si="7"/>
        <v>#REF!</v>
      </c>
      <c r="AD25" s="158" t="e">
        <f t="shared" si="8"/>
        <v>#REF!</v>
      </c>
      <c r="AE25" s="150" t="e">
        <f>SUM(AE22:AE24)</f>
        <v>#REF!</v>
      </c>
      <c r="AF25" s="146" t="e">
        <f>SUM(AF22:AF24)</f>
        <v>#REF!</v>
      </c>
      <c r="AG25" s="158" t="e">
        <f>SUM(AG22:AG24)</f>
        <v>#REF!</v>
      </c>
      <c r="AH25" s="149" t="e">
        <f>SUM(AH22:AH24)</f>
        <v>#REF!</v>
      </c>
      <c r="AI25" s="149" t="e">
        <f>SUM(AI22:AI24)</f>
        <v>#REF!</v>
      </c>
      <c r="AJ25" s="159" t="e">
        <f t="shared" si="9"/>
        <v>#REF!</v>
      </c>
      <c r="AK25" s="160" t="e">
        <f t="shared" si="10"/>
        <v>#REF!</v>
      </c>
      <c r="AL25" s="160" t="e">
        <f t="shared" si="11"/>
        <v>#REF!</v>
      </c>
      <c r="AN25" s="146">
        <f t="shared" ref="AN25:AS25" si="25">SUM(AN22:AN24)</f>
        <v>223801</v>
      </c>
      <c r="AO25" s="146">
        <f t="shared" si="25"/>
        <v>233781</v>
      </c>
      <c r="AP25" s="147">
        <f t="shared" si="25"/>
        <v>241223</v>
      </c>
      <c r="AQ25" s="147">
        <f t="shared" si="25"/>
        <v>249402</v>
      </c>
      <c r="AR25" s="147">
        <f t="shared" si="25"/>
        <v>698805</v>
      </c>
      <c r="AS25" s="147">
        <f t="shared" si="25"/>
        <v>232935.00000000003</v>
      </c>
      <c r="AU25" s="146">
        <f>SUM(AU22:AU24)</f>
        <v>2708</v>
      </c>
      <c r="AV25" s="146">
        <f>SUM(AV22:AV24)</f>
        <v>0</v>
      </c>
      <c r="AW25" s="147">
        <f t="shared" si="12"/>
        <v>2708</v>
      </c>
      <c r="AX25" s="29"/>
      <c r="AY25" s="146"/>
      <c r="AZ25" s="146"/>
      <c r="BA25" s="146"/>
      <c r="BB25" s="146"/>
      <c r="BC25" s="29"/>
      <c r="BD25" s="29"/>
      <c r="BE25" s="161"/>
      <c r="BF25" s="146">
        <f>SUM(BF22:BF24)</f>
        <v>606</v>
      </c>
      <c r="BG25" s="209">
        <f>SUM(BG22:BG24)</f>
        <v>0</v>
      </c>
      <c r="BH25" s="209" t="e">
        <f t="shared" si="13"/>
        <v>#REF!</v>
      </c>
      <c r="BI25" s="209" t="e">
        <f t="shared" si="21"/>
        <v>#REF!</v>
      </c>
      <c r="BJ25" s="209"/>
      <c r="BK25" s="146" t="e">
        <f>SUM(BK22:BK24)</f>
        <v>#REF!</v>
      </c>
      <c r="BL25" s="146" t="e">
        <f>SUM(BL22:BL24)</f>
        <v>#REF!</v>
      </c>
      <c r="BM25" s="146" t="e">
        <f>SUM(BM22:BM24)</f>
        <v>#REF!</v>
      </c>
    </row>
    <row r="26" spans="2:65" ht="39" customHeight="1" thickBot="1">
      <c r="B26" s="765" t="s">
        <v>162</v>
      </c>
      <c r="C26" s="766"/>
      <c r="D26" s="61" t="e">
        <f t="shared" ref="D26:M26" si="26">SUM(D11,D16,D21,D25)</f>
        <v>#REF!</v>
      </c>
      <c r="E26" s="28" t="e">
        <f t="shared" si="26"/>
        <v>#REF!</v>
      </c>
      <c r="F26" s="62" t="e">
        <f t="shared" si="26"/>
        <v>#REF!</v>
      </c>
      <c r="G26" s="63" t="e">
        <f t="shared" si="26"/>
        <v>#REF!</v>
      </c>
      <c r="H26" s="63" t="e">
        <f t="shared" si="26"/>
        <v>#REF!</v>
      </c>
      <c r="I26" s="64" t="e">
        <f t="shared" si="26"/>
        <v>#REF!</v>
      </c>
      <c r="J26" s="65" t="e">
        <f t="shared" si="26"/>
        <v>#REF!</v>
      </c>
      <c r="K26" s="65" t="e">
        <f t="shared" si="26"/>
        <v>#REF!</v>
      </c>
      <c r="L26" s="65" t="e">
        <f t="shared" si="26"/>
        <v>#REF!</v>
      </c>
      <c r="M26" s="65" t="e">
        <f t="shared" si="26"/>
        <v>#REF!</v>
      </c>
      <c r="N26" s="61" t="e">
        <f>SUM(I26:M26)/1000</f>
        <v>#REF!</v>
      </c>
      <c r="O26" s="61" t="e">
        <f t="shared" ref="O26:U26" si="27">SUM(O11,O16,O21,O25)</f>
        <v>#REF!</v>
      </c>
      <c r="P26" s="61" t="e">
        <f t="shared" si="27"/>
        <v>#REF!</v>
      </c>
      <c r="Q26" s="66" t="e">
        <f t="shared" si="27"/>
        <v>#REF!</v>
      </c>
      <c r="R26" s="67" t="e">
        <f t="shared" si="27"/>
        <v>#REF!</v>
      </c>
      <c r="S26" s="68" t="e">
        <f t="shared" si="27"/>
        <v>#REF!</v>
      </c>
      <c r="T26" s="63" t="e">
        <f t="shared" si="27"/>
        <v>#REF!</v>
      </c>
      <c r="U26" s="63" t="e">
        <f t="shared" si="27"/>
        <v>#REF!</v>
      </c>
      <c r="V26" s="69" t="e">
        <f>U26/G26</f>
        <v>#REF!</v>
      </c>
      <c r="W26" s="63" t="e">
        <f>MAX((U26*0.4),0)</f>
        <v>#REF!</v>
      </c>
      <c r="X26" s="70" t="e">
        <f>U26-W26</f>
        <v>#REF!</v>
      </c>
      <c r="Y26" s="71" t="e">
        <f>SUM(X26,Q26)</f>
        <v>#REF!</v>
      </c>
      <c r="Z26" s="64" t="e">
        <f>$Y26/5%</f>
        <v>#REF!</v>
      </c>
      <c r="AA26" s="72" t="e">
        <f>$Y26/6.66%</f>
        <v>#REF!</v>
      </c>
      <c r="AB26" s="72" t="e">
        <f>$Y26/10%</f>
        <v>#REF!</v>
      </c>
      <c r="AC26" s="61" t="e">
        <f>$Y26/15%</f>
        <v>#REF!</v>
      </c>
      <c r="AD26" s="73" t="e">
        <f>$Y26/20%</f>
        <v>#REF!</v>
      </c>
      <c r="AE26" s="64" t="e">
        <f>SUM(AE11,AE16,AE21,AE25)</f>
        <v>#REF!</v>
      </c>
      <c r="AF26" s="61" t="e">
        <f>SUM(AF11,AF16,AF21,AF25)</f>
        <v>#REF!</v>
      </c>
      <c r="AG26" s="73" t="e">
        <f>SUM(AG11,AG16,AG21,AG25)</f>
        <v>#REF!</v>
      </c>
      <c r="AH26" s="63" t="e">
        <f>#REF!</f>
        <v>#REF!</v>
      </c>
      <c r="AI26" s="63" t="e">
        <f>#REF!</f>
        <v>#REF!</v>
      </c>
      <c r="AJ26" s="74" t="e">
        <f>SUM(AE26:AI26)</f>
        <v>#REF!</v>
      </c>
      <c r="AK26" s="75" t="e">
        <f>IF((AA26-AJ26)&gt;0,"○","×")</f>
        <v>#REF!</v>
      </c>
      <c r="AL26" s="75" t="e">
        <f>IF((AB26-AJ26)&gt;0,"○","×")</f>
        <v>#REF!</v>
      </c>
      <c r="AN26" s="61">
        <f t="shared" ref="AN26:AQ27" si="28">SUM(AN11,AN16,AN21,AN25)</f>
        <v>1124216</v>
      </c>
      <c r="AO26" s="61">
        <f t="shared" si="28"/>
        <v>1150987</v>
      </c>
      <c r="AP26" s="28">
        <f t="shared" si="28"/>
        <v>1151280</v>
      </c>
      <c r="AQ26" s="28">
        <f t="shared" si="28"/>
        <v>1096030</v>
      </c>
      <c r="AR26" s="28">
        <f>SUM(AO26:AQ26)</f>
        <v>3398297</v>
      </c>
      <c r="AS26" s="28">
        <f>SUM(AS11,AS16,AS21,AS25)</f>
        <v>1142161</v>
      </c>
      <c r="AU26" s="61">
        <f t="shared" ref="AU26:AW27" si="29">SUM(AU11,AU16,AU21,AU25)</f>
        <v>13554</v>
      </c>
      <c r="AV26" s="61">
        <f t="shared" si="29"/>
        <v>0</v>
      </c>
      <c r="AW26" s="28">
        <f t="shared" si="29"/>
        <v>13554</v>
      </c>
      <c r="AX26" s="29"/>
      <c r="AY26" s="61">
        <f>SUM(AY11,AY16,AY21,AY25)</f>
        <v>0</v>
      </c>
      <c r="AZ26" s="61"/>
      <c r="BA26" s="61">
        <f>SUM(BA11,BA16,BA21,BA25)</f>
        <v>0</v>
      </c>
      <c r="BB26" s="61"/>
      <c r="BC26" s="29"/>
      <c r="BD26" s="29"/>
      <c r="BE26" s="6"/>
      <c r="BF26" s="61">
        <f t="shared" ref="BF26:BH27" si="30">SUM(BF11,BF16,BF21,BF25)</f>
        <v>2495</v>
      </c>
      <c r="BG26" s="61">
        <f t="shared" si="30"/>
        <v>0</v>
      </c>
      <c r="BH26" s="76" t="e">
        <f t="shared" si="30"/>
        <v>#REF!</v>
      </c>
      <c r="BI26" s="76"/>
      <c r="BJ26" s="76"/>
      <c r="BK26" s="61" t="e">
        <f t="shared" ref="BK26:BM27" si="31">SUM(BK11,BK16,BK21,BK25)</f>
        <v>#REF!</v>
      </c>
      <c r="BL26" s="61" t="e">
        <f t="shared" si="31"/>
        <v>#REF!</v>
      </c>
      <c r="BM26" s="61" t="e">
        <f t="shared" si="31"/>
        <v>#REF!</v>
      </c>
    </row>
    <row r="27" spans="2:65" ht="39" customHeight="1" thickBot="1">
      <c r="B27" s="765" t="s">
        <v>163</v>
      </c>
      <c r="C27" s="766"/>
      <c r="D27" s="61" t="e">
        <f t="shared" ref="D27:AA27" si="32">D8+D12+D13+D17+D20+D22+D24</f>
        <v>#REF!</v>
      </c>
      <c r="E27" s="28" t="e">
        <f t="shared" si="32"/>
        <v>#REF!</v>
      </c>
      <c r="F27" s="62" t="e">
        <f t="shared" si="32"/>
        <v>#REF!</v>
      </c>
      <c r="G27" s="63" t="e">
        <f t="shared" si="32"/>
        <v>#REF!</v>
      </c>
      <c r="H27" s="63">
        <f t="shared" si="32"/>
        <v>0</v>
      </c>
      <c r="I27" s="64" t="e">
        <f t="shared" si="32"/>
        <v>#REF!</v>
      </c>
      <c r="J27" s="65" t="e">
        <f t="shared" si="32"/>
        <v>#REF!</v>
      </c>
      <c r="K27" s="65" t="e">
        <f t="shared" si="32"/>
        <v>#REF!</v>
      </c>
      <c r="L27" s="65" t="e">
        <f t="shared" si="32"/>
        <v>#REF!</v>
      </c>
      <c r="M27" s="65" t="e">
        <f t="shared" si="32"/>
        <v>#REF!</v>
      </c>
      <c r="N27" s="61" t="e">
        <f t="shared" si="32"/>
        <v>#REF!</v>
      </c>
      <c r="O27" s="61" t="e">
        <f t="shared" si="32"/>
        <v>#REF!</v>
      </c>
      <c r="P27" s="61" t="e">
        <f t="shared" si="32"/>
        <v>#REF!</v>
      </c>
      <c r="Q27" s="66" t="e">
        <f t="shared" si="32"/>
        <v>#REF!</v>
      </c>
      <c r="R27" s="67" t="e">
        <f t="shared" si="32"/>
        <v>#REF!</v>
      </c>
      <c r="S27" s="68" t="e">
        <f t="shared" si="32"/>
        <v>#REF!</v>
      </c>
      <c r="T27" s="63" t="e">
        <f t="shared" si="32"/>
        <v>#REF!</v>
      </c>
      <c r="U27" s="63" t="e">
        <f t="shared" si="32"/>
        <v>#REF!</v>
      </c>
      <c r="V27" s="69" t="e">
        <f t="shared" si="32"/>
        <v>#REF!</v>
      </c>
      <c r="W27" s="63" t="e">
        <f t="shared" si="32"/>
        <v>#REF!</v>
      </c>
      <c r="X27" s="70" t="e">
        <f t="shared" si="32"/>
        <v>#REF!</v>
      </c>
      <c r="Y27" s="71" t="e">
        <f t="shared" si="32"/>
        <v>#REF!</v>
      </c>
      <c r="Z27" s="64" t="e">
        <f t="shared" si="32"/>
        <v>#REF!</v>
      </c>
      <c r="AA27" s="72" t="e">
        <f t="shared" si="32"/>
        <v>#REF!</v>
      </c>
      <c r="AB27" s="72" t="e">
        <f>AB8+AB12+AB13+AB17+AB20+AB22+AB24</f>
        <v>#REF!</v>
      </c>
      <c r="AC27" s="61" t="e">
        <f>AC8+AC12+AC13+AC17+AC20+AC22+AC24</f>
        <v>#REF!</v>
      </c>
      <c r="AD27" s="73" t="e">
        <f>AD8+AD12+AD13+AD17+AD20+AD22+AD24</f>
        <v>#REF!</v>
      </c>
      <c r="AE27" s="64" t="e">
        <f t="shared" ref="AE27:AJ27" si="33">AE26</f>
        <v>#REF!</v>
      </c>
      <c r="AF27" s="61" t="e">
        <f t="shared" si="33"/>
        <v>#REF!</v>
      </c>
      <c r="AG27" s="73" t="e">
        <f t="shared" si="33"/>
        <v>#REF!</v>
      </c>
      <c r="AH27" s="63" t="e">
        <f t="shared" si="33"/>
        <v>#REF!</v>
      </c>
      <c r="AI27" s="63" t="e">
        <f t="shared" si="33"/>
        <v>#REF!</v>
      </c>
      <c r="AJ27" s="74" t="e">
        <f t="shared" si="33"/>
        <v>#REF!</v>
      </c>
      <c r="AK27" s="75" t="e">
        <f>IF((AA27-AJ27)&gt;0,"○","×")</f>
        <v>#REF!</v>
      </c>
      <c r="AL27" s="75" t="e">
        <f>IF((AB27-AJ27)&gt;0,"○","×")</f>
        <v>#REF!</v>
      </c>
      <c r="AN27" s="61">
        <f t="shared" si="28"/>
        <v>1463283</v>
      </c>
      <c r="AO27" s="61">
        <f t="shared" si="28"/>
        <v>1510787</v>
      </c>
      <c r="AP27" s="28">
        <f t="shared" si="28"/>
        <v>1498520</v>
      </c>
      <c r="AQ27" s="28">
        <f t="shared" si="28"/>
        <v>1410608</v>
      </c>
      <c r="AR27" s="28">
        <f>SUM(AO27:AQ27)</f>
        <v>4419915</v>
      </c>
      <c r="AS27" s="28">
        <f>SUM(AS12,AS17,AS22,AS26)</f>
        <v>1490863.3333333333</v>
      </c>
      <c r="AU27" s="61">
        <f t="shared" si="29"/>
        <v>16593</v>
      </c>
      <c r="AV27" s="61">
        <f t="shared" si="29"/>
        <v>0</v>
      </c>
      <c r="AW27" s="28">
        <f t="shared" si="29"/>
        <v>16593</v>
      </c>
      <c r="AX27" s="29"/>
      <c r="AY27" s="61">
        <f>SUM(AY12,AY17,AY22,AY26)</f>
        <v>491934</v>
      </c>
      <c r="AZ27" s="61"/>
      <c r="BA27" s="61">
        <f>SUM(BA12,BA17,BA22,BA26)</f>
        <v>0</v>
      </c>
      <c r="BB27" s="61"/>
      <c r="BC27" s="29"/>
      <c r="BD27" s="29"/>
      <c r="BE27" s="6"/>
      <c r="BF27" s="61">
        <f t="shared" si="30"/>
        <v>3101</v>
      </c>
      <c r="BG27" s="61">
        <f t="shared" si="30"/>
        <v>0</v>
      </c>
      <c r="BH27" s="76" t="e">
        <f t="shared" si="30"/>
        <v>#REF!</v>
      </c>
      <c r="BI27" s="76"/>
      <c r="BJ27" s="76"/>
      <c r="BK27" s="61" t="e">
        <f t="shared" si="31"/>
        <v>#REF!</v>
      </c>
      <c r="BL27" s="61" t="e">
        <f t="shared" si="31"/>
        <v>#REF!</v>
      </c>
      <c r="BM27" s="61" t="e">
        <f t="shared" si="31"/>
        <v>#REF!</v>
      </c>
    </row>
    <row r="28" spans="2:65" ht="27.75" customHeight="1">
      <c r="B28" s="210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T28" s="29"/>
      <c r="U28" s="29"/>
      <c r="V28" s="110"/>
      <c r="W28" s="29"/>
      <c r="X28" s="211"/>
      <c r="Y28" s="211"/>
      <c r="Z28" s="29"/>
      <c r="AA28" s="29"/>
      <c r="AB28" s="29"/>
      <c r="AC28" s="29"/>
      <c r="AD28" s="29"/>
      <c r="AE28" s="29"/>
      <c r="AF28" s="29"/>
      <c r="AG28" s="29"/>
      <c r="AH28" s="29"/>
      <c r="AI28" s="29"/>
      <c r="AJ28" s="29"/>
      <c r="AK28" s="29"/>
      <c r="AL28" s="29"/>
      <c r="AN28" s="29"/>
      <c r="AO28" s="29"/>
      <c r="AP28" s="29"/>
      <c r="AQ28" s="29"/>
      <c r="AR28" s="29"/>
      <c r="AS28" s="29"/>
      <c r="AU28" s="29"/>
      <c r="AV28" s="29"/>
      <c r="AW28" s="29"/>
      <c r="AX28" s="29"/>
      <c r="AY28" s="78"/>
      <c r="AZ28" s="78"/>
      <c r="BA28" s="78"/>
      <c r="BB28" s="29"/>
      <c r="BC28" s="29"/>
      <c r="BD28" s="29"/>
      <c r="BF28" s="29"/>
      <c r="BG28" s="29"/>
      <c r="BH28" s="29"/>
      <c r="BI28" s="29"/>
      <c r="BJ28" s="29"/>
      <c r="BK28" s="29"/>
      <c r="BL28" s="29"/>
      <c r="BM28" s="29"/>
    </row>
    <row r="29" spans="2:65" ht="27.75" customHeight="1">
      <c r="B29" s="212"/>
      <c r="C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T29" s="29"/>
      <c r="U29" s="29"/>
      <c r="V29" s="110"/>
      <c r="W29" s="29"/>
      <c r="X29" s="211"/>
      <c r="Y29" s="211"/>
      <c r="Z29" s="29"/>
      <c r="AA29" s="29"/>
      <c r="AB29" s="29"/>
      <c r="AC29" s="29"/>
      <c r="AD29" s="29"/>
      <c r="AE29" s="29"/>
      <c r="AF29" s="29"/>
      <c r="AG29" s="29"/>
      <c r="AH29" s="29"/>
      <c r="AI29" s="29"/>
      <c r="AJ29" s="29"/>
      <c r="AK29" s="29"/>
      <c r="AL29" s="29"/>
      <c r="AN29" s="29"/>
      <c r="AO29" s="29"/>
      <c r="AP29" s="29"/>
      <c r="AQ29" s="29"/>
      <c r="AR29" s="29"/>
      <c r="AS29" s="29"/>
      <c r="AU29" s="29"/>
      <c r="AV29" s="29"/>
      <c r="AW29" s="29"/>
      <c r="AX29" s="29"/>
      <c r="AY29" s="29"/>
      <c r="AZ29" s="29"/>
      <c r="BA29" s="29"/>
      <c r="BB29" s="29"/>
      <c r="BC29" s="29"/>
      <c r="BD29" s="29"/>
      <c r="BE29" s="2" t="s">
        <v>69</v>
      </c>
      <c r="BF29" s="29">
        <v>159334</v>
      </c>
      <c r="BG29" s="29"/>
      <c r="BH29" s="29">
        <v>160034</v>
      </c>
      <c r="BI29" s="29"/>
      <c r="BJ29" s="29"/>
      <c r="BK29" s="29">
        <v>160034</v>
      </c>
      <c r="BL29" s="29"/>
      <c r="BM29" s="29"/>
    </row>
    <row r="30" spans="2:65" ht="27.75" customHeight="1">
      <c r="B30" s="212"/>
      <c r="C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T30" s="29"/>
      <c r="U30" s="29"/>
      <c r="V30" s="110"/>
      <c r="W30" s="29"/>
      <c r="X30" s="211"/>
      <c r="Y30" s="211"/>
      <c r="Z30" s="29"/>
      <c r="AA30" s="29"/>
      <c r="AB30" s="29"/>
      <c r="AC30" s="29"/>
      <c r="AD30" s="29"/>
      <c r="AE30" s="29"/>
      <c r="AF30" s="29"/>
      <c r="AG30" s="29"/>
      <c r="AH30" s="29"/>
      <c r="AI30" s="29"/>
      <c r="AJ30" s="29"/>
      <c r="AK30" s="29"/>
      <c r="AL30" s="29"/>
      <c r="AN30" s="29"/>
      <c r="AO30" s="29"/>
      <c r="AP30" s="29"/>
      <c r="AQ30" s="29"/>
      <c r="AR30" s="29"/>
      <c r="AS30" s="29"/>
      <c r="AU30" s="29"/>
      <c r="AV30" s="29"/>
      <c r="AW30" s="29"/>
      <c r="AX30" s="29"/>
      <c r="AY30" s="29"/>
      <c r="AZ30" s="29"/>
      <c r="BA30" s="29"/>
      <c r="BB30" s="29"/>
      <c r="BC30" s="29"/>
      <c r="BD30" s="29"/>
      <c r="BE30" s="2" t="s">
        <v>78</v>
      </c>
      <c r="BF30" s="29">
        <f>BF33</f>
        <v>54265</v>
      </c>
      <c r="BG30" s="29"/>
      <c r="BH30" s="29"/>
      <c r="BI30" s="29"/>
      <c r="BJ30" s="29"/>
      <c r="BK30" s="29"/>
      <c r="BL30" s="29"/>
      <c r="BM30" s="29"/>
    </row>
    <row r="31" spans="2:65" ht="27.75" customHeight="1" thickBot="1">
      <c r="B31" s="212"/>
      <c r="C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T31" s="29"/>
      <c r="U31" s="29"/>
      <c r="V31" s="110"/>
      <c r="W31" s="29"/>
      <c r="X31" s="211"/>
      <c r="Y31" s="211"/>
      <c r="Z31" s="29"/>
      <c r="AA31" s="29"/>
      <c r="AB31" s="29"/>
      <c r="AC31" s="29"/>
      <c r="AD31" s="29"/>
      <c r="AE31" s="29"/>
      <c r="AF31" s="29"/>
      <c r="AG31" s="29"/>
      <c r="AH31" s="29"/>
      <c r="AI31" s="29"/>
      <c r="AJ31" s="29"/>
      <c r="AK31" s="29"/>
      <c r="AL31" s="29"/>
      <c r="AN31" s="29"/>
      <c r="AO31" s="29"/>
      <c r="AP31" s="29"/>
      <c r="AQ31" s="29"/>
      <c r="AR31" s="29"/>
      <c r="AS31" s="29"/>
      <c r="AU31" s="29"/>
      <c r="AV31" s="29"/>
      <c r="AW31" s="29"/>
      <c r="AX31" s="29"/>
      <c r="AY31" s="29"/>
      <c r="AZ31" s="29"/>
      <c r="BA31" s="29"/>
      <c r="BB31" s="29"/>
      <c r="BC31" s="29"/>
      <c r="BD31" s="29"/>
      <c r="BE31" s="2" t="s">
        <v>79</v>
      </c>
      <c r="BF31" s="1">
        <v>55242</v>
      </c>
      <c r="BG31" s="29"/>
      <c r="BH31" s="29"/>
      <c r="BI31" s="29"/>
      <c r="BJ31" s="29"/>
      <c r="BK31" s="29"/>
      <c r="BL31" s="29"/>
      <c r="BM31" s="29"/>
    </row>
    <row r="32" spans="2:65" ht="27.75" customHeight="1">
      <c r="B32" s="212"/>
      <c r="C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13" t="s">
        <v>70</v>
      </c>
      <c r="S32" s="214" t="s">
        <v>71</v>
      </c>
      <c r="T32" s="29"/>
      <c r="U32" s="29"/>
      <c r="V32" s="110"/>
      <c r="W32" s="29"/>
      <c r="X32" s="211"/>
      <c r="Y32" s="211"/>
      <c r="Z32" s="29"/>
      <c r="AA32" s="29"/>
      <c r="AB32" s="29"/>
      <c r="AC32" s="29"/>
      <c r="AD32" s="29"/>
      <c r="AE32" s="29"/>
      <c r="AF32" s="29"/>
      <c r="AG32" s="29"/>
      <c r="AH32" s="29"/>
      <c r="AI32" s="29"/>
      <c r="AJ32" s="29"/>
      <c r="AK32" s="29"/>
      <c r="AL32" s="29"/>
      <c r="AN32" s="29"/>
      <c r="AO32" s="29"/>
      <c r="AP32" s="29"/>
      <c r="AQ32" s="29"/>
      <c r="AR32" s="29"/>
      <c r="AS32" s="29"/>
      <c r="AU32" s="29"/>
      <c r="AV32" s="29"/>
      <c r="AW32" s="29"/>
      <c r="AX32" s="29"/>
      <c r="AY32" s="29"/>
      <c r="AZ32" s="29"/>
      <c r="BA32" s="29"/>
      <c r="BB32" s="29"/>
      <c r="BC32" s="29"/>
      <c r="BD32" s="29"/>
      <c r="BE32" s="2" t="s">
        <v>80</v>
      </c>
      <c r="BF32" s="1">
        <v>-977</v>
      </c>
      <c r="BG32" s="29"/>
      <c r="BH32" s="29"/>
      <c r="BI32" s="29"/>
      <c r="BJ32" s="29"/>
      <c r="BK32" s="29"/>
      <c r="BL32" s="29"/>
      <c r="BM32" s="29"/>
    </row>
    <row r="33" spans="1:65" ht="27.75" customHeight="1" thickBot="1">
      <c r="B33" s="212"/>
      <c r="C33" s="29"/>
      <c r="E33" s="29"/>
      <c r="F33" s="211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15" t="e">
        <f>R26+S26</f>
        <v>#REF!</v>
      </c>
      <c r="S33" s="216" t="e">
        <f>R33/G26</f>
        <v>#REF!</v>
      </c>
      <c r="T33" s="29"/>
      <c r="U33" s="29"/>
      <c r="V33" s="110"/>
      <c r="W33" s="29"/>
      <c r="X33" s="211"/>
      <c r="Y33" s="211"/>
      <c r="Z33" s="29"/>
      <c r="AA33" s="29"/>
      <c r="AB33" s="29"/>
      <c r="AC33" s="29"/>
      <c r="AD33" s="29"/>
      <c r="AE33" s="29"/>
      <c r="AF33" s="29"/>
      <c r="AG33" s="29"/>
      <c r="AH33" s="29"/>
      <c r="AI33" s="29"/>
      <c r="AJ33" s="29"/>
      <c r="AK33" s="29"/>
      <c r="AL33" s="29"/>
      <c r="AN33" s="29"/>
      <c r="AO33" s="29"/>
      <c r="AP33" s="29"/>
      <c r="AQ33" s="29"/>
      <c r="AR33" s="29"/>
      <c r="AS33" s="29"/>
      <c r="AU33" s="29"/>
      <c r="AV33" s="29"/>
      <c r="AW33" s="29"/>
      <c r="AX33" s="29"/>
      <c r="AY33" s="29"/>
      <c r="AZ33" s="29"/>
      <c r="BA33" s="29"/>
      <c r="BB33" s="29"/>
      <c r="BC33" s="29"/>
      <c r="BD33" s="29"/>
      <c r="BF33" s="1">
        <f>SUM(BF31:BF32)</f>
        <v>54265</v>
      </c>
      <c r="BG33" s="29"/>
      <c r="BH33" s="29"/>
      <c r="BI33" s="29"/>
      <c r="BJ33" s="29"/>
      <c r="BK33" s="29"/>
      <c r="BL33" s="29"/>
      <c r="BM33" s="29"/>
    </row>
    <row r="34" spans="1:65" ht="27.75" customHeight="1">
      <c r="B34" s="212"/>
      <c r="C34" s="29"/>
      <c r="E34" s="29"/>
      <c r="F34" s="211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T34" s="29"/>
      <c r="U34" s="29"/>
      <c r="V34" s="110"/>
      <c r="W34" s="29"/>
      <c r="X34" s="211"/>
      <c r="Y34" s="211"/>
      <c r="Z34" s="29"/>
      <c r="AA34" s="29"/>
      <c r="AB34" s="29"/>
      <c r="AC34" s="29"/>
      <c r="AD34" s="29"/>
      <c r="AE34" s="29"/>
      <c r="AF34" s="29"/>
      <c r="AG34" s="29"/>
      <c r="AH34" s="29"/>
      <c r="AI34" s="29"/>
      <c r="AJ34" s="29"/>
      <c r="AK34" s="29"/>
      <c r="AL34" s="29"/>
      <c r="AN34" s="29"/>
      <c r="AO34" s="29"/>
      <c r="AP34" s="29"/>
      <c r="AQ34" s="29"/>
      <c r="AR34" s="29"/>
      <c r="AS34" s="29"/>
      <c r="AU34" s="29"/>
      <c r="AV34" s="29"/>
      <c r="AW34" s="29"/>
      <c r="AX34" s="29"/>
      <c r="AY34" s="29"/>
      <c r="AZ34" s="29"/>
      <c r="BA34" s="29"/>
      <c r="BB34" s="29"/>
      <c r="BC34" s="29"/>
      <c r="BD34" s="29"/>
      <c r="BG34" s="29"/>
      <c r="BH34" s="29"/>
      <c r="BI34" s="29"/>
      <c r="BJ34" s="29"/>
      <c r="BK34" s="29"/>
      <c r="BL34" s="29"/>
      <c r="BM34" s="29"/>
    </row>
    <row r="35" spans="1:65" ht="27.75" customHeight="1">
      <c r="B35" s="212"/>
      <c r="C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T35" s="29"/>
      <c r="U35" s="29"/>
      <c r="V35" s="110"/>
      <c r="W35" s="29"/>
      <c r="X35" s="211"/>
      <c r="Y35" s="211"/>
      <c r="Z35" s="29"/>
      <c r="AA35" s="29"/>
      <c r="AB35" s="29"/>
      <c r="AC35" s="29"/>
      <c r="AD35" s="29"/>
      <c r="AE35" s="29"/>
      <c r="AF35" s="29"/>
      <c r="AG35" s="29"/>
      <c r="AH35" s="29"/>
      <c r="AI35" s="29"/>
      <c r="AJ35" s="29"/>
      <c r="AK35" s="29"/>
      <c r="AL35" s="29"/>
      <c r="AN35" s="29"/>
      <c r="AO35" s="29"/>
      <c r="AP35" s="29"/>
      <c r="AQ35" s="29"/>
      <c r="AR35" s="29"/>
      <c r="AS35" s="29"/>
      <c r="AU35" s="29"/>
      <c r="AV35" s="29"/>
      <c r="AW35" s="29"/>
      <c r="AX35" s="29"/>
      <c r="AY35" s="29"/>
      <c r="AZ35" s="29"/>
      <c r="BA35" s="29"/>
      <c r="BB35" s="29"/>
      <c r="BC35" s="29"/>
      <c r="BD35" s="29"/>
      <c r="BF35" s="29"/>
      <c r="BG35" s="29"/>
      <c r="BH35" s="29"/>
      <c r="BI35" s="29"/>
      <c r="BJ35" s="29"/>
      <c r="BK35" s="29"/>
      <c r="BL35" s="29"/>
      <c r="BM35" s="29"/>
    </row>
    <row r="36" spans="1:65" ht="27.75" customHeight="1">
      <c r="B36" s="212"/>
      <c r="C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T36" s="29"/>
      <c r="U36" s="29"/>
      <c r="V36" s="110"/>
      <c r="W36" s="29"/>
      <c r="X36" s="211"/>
      <c r="Y36" s="211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9"/>
      <c r="AL36" s="29"/>
      <c r="AN36" s="29"/>
      <c r="AO36" s="29"/>
      <c r="AP36" s="29"/>
      <c r="AQ36" s="29"/>
      <c r="AR36" s="29"/>
      <c r="AS36" s="29"/>
      <c r="AU36" s="29"/>
      <c r="AV36" s="29"/>
      <c r="AW36" s="29"/>
      <c r="AX36" s="29"/>
      <c r="AY36" s="29"/>
      <c r="AZ36" s="29"/>
      <c r="BA36" s="29"/>
      <c r="BB36" s="29"/>
      <c r="BC36" s="29"/>
      <c r="BD36" s="29"/>
      <c r="BF36" s="29"/>
      <c r="BG36" s="29"/>
      <c r="BH36" s="29"/>
      <c r="BI36" s="29"/>
      <c r="BJ36" s="29"/>
      <c r="BK36" s="29"/>
      <c r="BL36" s="29"/>
      <c r="BM36" s="29"/>
    </row>
    <row r="37" spans="1:65" ht="27.75" customHeight="1">
      <c r="B37" s="212"/>
      <c r="C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T37" s="29"/>
      <c r="U37" s="29"/>
      <c r="V37" s="110"/>
      <c r="W37" s="29"/>
      <c r="X37" s="211"/>
      <c r="Y37" s="211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  <c r="AK37" s="29"/>
      <c r="AL37" s="29"/>
      <c r="AN37" s="29"/>
      <c r="AO37" s="29"/>
      <c r="AP37" s="29"/>
      <c r="AQ37" s="29"/>
      <c r="AR37" s="29"/>
      <c r="AS37" s="29"/>
      <c r="AU37" s="29"/>
      <c r="AV37" s="29"/>
      <c r="AW37" s="29"/>
      <c r="AX37" s="29"/>
      <c r="AY37" s="29"/>
      <c r="AZ37" s="29"/>
      <c r="BA37" s="29"/>
      <c r="BB37" s="29"/>
      <c r="BC37" s="29"/>
      <c r="BD37" s="29"/>
      <c r="BF37" s="29"/>
      <c r="BG37" s="29"/>
      <c r="BH37" s="29"/>
      <c r="BI37" s="29"/>
      <c r="BJ37" s="29"/>
      <c r="BK37" s="29"/>
      <c r="BL37" s="29"/>
      <c r="BM37" s="29"/>
    </row>
    <row r="38" spans="1:65" ht="27.75" customHeight="1">
      <c r="B38" s="212"/>
      <c r="C38" s="29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  <c r="T38" s="29"/>
      <c r="U38" s="29"/>
      <c r="V38" s="110"/>
      <c r="W38" s="29"/>
      <c r="X38" s="211"/>
      <c r="Y38" s="211"/>
      <c r="Z38" s="29"/>
      <c r="AA38" s="29"/>
      <c r="AB38" s="29"/>
      <c r="AC38" s="29"/>
      <c r="AD38" s="29"/>
      <c r="AE38" s="29"/>
      <c r="AF38" s="29"/>
      <c r="AG38" s="29"/>
      <c r="AH38" s="29"/>
      <c r="AI38" s="29"/>
      <c r="AJ38" s="29"/>
      <c r="AK38" s="29"/>
      <c r="AL38" s="29"/>
      <c r="AN38" s="29"/>
      <c r="AO38" s="29"/>
      <c r="AP38" s="29"/>
      <c r="AQ38" s="29"/>
      <c r="AR38" s="29"/>
      <c r="AS38" s="29"/>
      <c r="AU38" s="29"/>
      <c r="AV38" s="29"/>
      <c r="AW38" s="29"/>
      <c r="AX38" s="29"/>
      <c r="AY38" s="29"/>
      <c r="AZ38" s="29"/>
      <c r="BA38" s="29"/>
      <c r="BB38" s="29"/>
      <c r="BC38" s="29"/>
      <c r="BD38" s="29"/>
      <c r="BF38" s="29"/>
      <c r="BG38" s="29"/>
      <c r="BH38" s="29"/>
      <c r="BI38" s="29"/>
      <c r="BJ38" s="29"/>
      <c r="BK38" s="29"/>
      <c r="BL38" s="29"/>
      <c r="BM38" s="29"/>
    </row>
    <row r="39" spans="1:65" ht="27.75" customHeight="1">
      <c r="B39" s="212"/>
      <c r="C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T39" s="29"/>
      <c r="U39" s="29"/>
      <c r="V39" s="110"/>
      <c r="W39" s="29"/>
      <c r="X39" s="211"/>
      <c r="Y39" s="211"/>
      <c r="Z39" s="29"/>
      <c r="AA39" s="29"/>
      <c r="AB39" s="29"/>
      <c r="AC39" s="29"/>
      <c r="AD39" s="29"/>
      <c r="AE39" s="29"/>
      <c r="AF39" s="29"/>
      <c r="AG39" s="29"/>
      <c r="AH39" s="29"/>
      <c r="AI39" s="29"/>
      <c r="AJ39" s="29"/>
      <c r="AK39" s="29"/>
      <c r="AL39" s="29"/>
      <c r="AN39" s="29"/>
      <c r="AO39" s="29"/>
      <c r="AP39" s="29"/>
      <c r="AQ39" s="29"/>
      <c r="AR39" s="29"/>
      <c r="AS39" s="29"/>
      <c r="AU39" s="29"/>
      <c r="AV39" s="29"/>
      <c r="AW39" s="29"/>
      <c r="AX39" s="29"/>
      <c r="AY39" s="29"/>
      <c r="AZ39" s="29"/>
      <c r="BA39" s="29"/>
      <c r="BB39" s="29"/>
      <c r="BC39" s="29"/>
      <c r="BD39" s="29"/>
      <c r="BF39" s="29"/>
      <c r="BG39" s="29"/>
      <c r="BH39" s="29"/>
      <c r="BI39" s="29"/>
      <c r="BJ39" s="29"/>
      <c r="BK39" s="29"/>
      <c r="BL39" s="29"/>
      <c r="BM39" s="29"/>
    </row>
    <row r="40" spans="1:65" ht="27.75" customHeight="1">
      <c r="A40" s="1" t="s">
        <v>88</v>
      </c>
      <c r="B40" s="212"/>
      <c r="C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T40" s="29"/>
      <c r="U40" s="29"/>
      <c r="V40" s="110"/>
      <c r="W40" s="29"/>
      <c r="X40" s="211"/>
      <c r="Y40" s="211"/>
      <c r="Z40" s="29"/>
      <c r="AA40" s="29"/>
      <c r="AB40" s="29"/>
      <c r="AC40" s="29"/>
      <c r="AD40" s="29"/>
      <c r="AE40" s="29"/>
      <c r="AF40" s="29"/>
      <c r="AG40" s="29"/>
      <c r="AH40" s="29"/>
      <c r="AI40" s="29"/>
      <c r="AJ40" s="29"/>
      <c r="AK40" s="29"/>
      <c r="AL40" s="29"/>
      <c r="AN40" s="29"/>
      <c r="AO40" s="29"/>
      <c r="AP40" s="29"/>
      <c r="AQ40" s="29"/>
      <c r="AR40" s="29"/>
      <c r="AS40" s="29"/>
      <c r="AU40" s="29"/>
      <c r="AV40" s="29"/>
      <c r="AW40" s="29"/>
      <c r="AX40" s="29"/>
      <c r="AY40" s="29"/>
      <c r="AZ40" s="29"/>
      <c r="BA40" s="29"/>
      <c r="BB40" s="29"/>
      <c r="BC40" s="29"/>
      <c r="BD40" s="29"/>
      <c r="BF40" s="29"/>
      <c r="BG40" s="29"/>
      <c r="BH40" s="29"/>
      <c r="BI40" s="29"/>
      <c r="BJ40" s="29"/>
      <c r="BK40" s="29"/>
      <c r="BL40" s="29"/>
      <c r="BM40" s="29"/>
    </row>
    <row r="41" spans="1:65" ht="27.75" customHeight="1">
      <c r="B41" s="212"/>
      <c r="C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T41" s="29"/>
      <c r="U41" s="29"/>
      <c r="V41" s="110"/>
      <c r="W41" s="29"/>
      <c r="X41" s="211"/>
      <c r="Y41" s="211"/>
      <c r="Z41" s="29"/>
      <c r="AA41" s="29"/>
      <c r="AB41" s="29"/>
      <c r="AC41" s="29"/>
      <c r="AD41" s="29"/>
      <c r="AE41" s="29"/>
      <c r="AF41" s="29"/>
      <c r="AG41" s="29"/>
      <c r="AH41" s="29"/>
      <c r="AI41" s="29"/>
      <c r="AJ41" s="29"/>
      <c r="AK41" s="29"/>
      <c r="AL41" s="29"/>
      <c r="AN41" s="29"/>
      <c r="AO41" s="29"/>
      <c r="AP41" s="29"/>
      <c r="AQ41" s="29"/>
      <c r="AR41" s="29"/>
      <c r="AS41" s="29"/>
      <c r="AU41" s="29"/>
      <c r="AV41" s="29"/>
      <c r="AW41" s="29"/>
      <c r="AX41" s="29"/>
      <c r="AY41" s="29"/>
      <c r="AZ41" s="29"/>
      <c r="BA41" s="29"/>
      <c r="BB41" s="29"/>
      <c r="BC41" s="29"/>
      <c r="BD41" s="29"/>
      <c r="BF41" s="29"/>
      <c r="BG41" s="29"/>
      <c r="BH41" s="29"/>
      <c r="BI41" s="29"/>
      <c r="BJ41" s="29"/>
      <c r="BK41" s="29"/>
      <c r="BL41" s="29"/>
      <c r="BM41" s="29"/>
    </row>
    <row r="42" spans="1:65" ht="27.75" customHeight="1">
      <c r="B42" s="212"/>
      <c r="C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T42" s="29"/>
      <c r="U42" s="29"/>
      <c r="V42" s="110"/>
      <c r="W42" s="29"/>
      <c r="X42" s="211"/>
      <c r="Y42" s="211"/>
      <c r="Z42" s="29"/>
      <c r="AA42" s="29"/>
      <c r="AB42" s="29"/>
      <c r="AC42" s="29"/>
      <c r="AD42" s="29"/>
      <c r="AE42" s="29"/>
      <c r="AF42" s="29"/>
      <c r="AG42" s="29"/>
      <c r="AH42" s="29"/>
      <c r="AI42" s="29"/>
      <c r="AJ42" s="29"/>
      <c r="AK42" s="29"/>
      <c r="AL42" s="29"/>
      <c r="AN42" s="29"/>
      <c r="AO42" s="29"/>
      <c r="AP42" s="29"/>
      <c r="AQ42" s="29"/>
      <c r="AR42" s="29"/>
      <c r="AS42" s="29"/>
      <c r="AU42" s="29"/>
      <c r="AV42" s="29"/>
      <c r="AW42" s="29"/>
      <c r="AX42" s="29"/>
      <c r="AY42" s="29"/>
      <c r="AZ42" s="29"/>
      <c r="BA42" s="29"/>
      <c r="BB42" s="29"/>
      <c r="BC42" s="29"/>
      <c r="BD42" s="29"/>
      <c r="BF42" s="29"/>
      <c r="BG42" s="29"/>
      <c r="BH42" s="29"/>
      <c r="BI42" s="29"/>
      <c r="BJ42" s="29"/>
      <c r="BK42" s="29"/>
      <c r="BL42" s="29"/>
      <c r="BM42" s="29"/>
    </row>
    <row r="43" spans="1:65" ht="27.75" customHeight="1">
      <c r="B43" s="212"/>
      <c r="C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T43" s="29"/>
      <c r="U43" s="29"/>
      <c r="V43" s="110"/>
      <c r="W43" s="29"/>
      <c r="X43" s="211"/>
      <c r="Y43" s="211"/>
      <c r="Z43" s="29"/>
      <c r="AA43" s="29"/>
      <c r="AB43" s="29"/>
      <c r="AC43" s="29"/>
      <c r="AD43" s="29"/>
      <c r="AE43" s="29"/>
      <c r="AF43" s="29"/>
      <c r="AG43" s="29"/>
      <c r="AH43" s="29"/>
      <c r="AI43" s="29"/>
      <c r="AJ43" s="29"/>
      <c r="AK43" s="29"/>
      <c r="AL43" s="29"/>
      <c r="AN43" s="29"/>
      <c r="AO43" s="29"/>
      <c r="AP43" s="29"/>
      <c r="AQ43" s="29"/>
      <c r="AR43" s="29"/>
      <c r="AS43" s="29"/>
      <c r="AU43" s="29"/>
      <c r="AV43" s="29"/>
      <c r="AW43" s="29"/>
      <c r="AX43" s="29"/>
      <c r="AY43" s="29"/>
      <c r="AZ43" s="29"/>
      <c r="BA43" s="29"/>
      <c r="BB43" s="29"/>
      <c r="BC43" s="29"/>
      <c r="BD43" s="29"/>
      <c r="BF43" s="29"/>
      <c r="BG43" s="29"/>
      <c r="BH43" s="29"/>
      <c r="BI43" s="29"/>
      <c r="BJ43" s="29"/>
      <c r="BK43" s="29"/>
      <c r="BL43" s="29"/>
      <c r="BM43" s="29"/>
    </row>
    <row r="44" spans="1:65" ht="27.75" customHeight="1">
      <c r="B44" s="212"/>
      <c r="C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T44" s="29"/>
      <c r="U44" s="29"/>
      <c r="V44" s="110"/>
      <c r="W44" s="29"/>
      <c r="X44" s="211"/>
      <c r="Y44" s="211"/>
      <c r="Z44" s="29"/>
      <c r="AA44" s="29"/>
      <c r="AB44" s="29"/>
      <c r="AC44" s="29"/>
      <c r="AD44" s="29"/>
      <c r="AE44" s="29"/>
      <c r="AF44" s="29"/>
      <c r="AG44" s="29"/>
      <c r="AH44" s="29"/>
      <c r="AI44" s="29"/>
      <c r="AJ44" s="29"/>
      <c r="AK44" s="29"/>
      <c r="AL44" s="29"/>
      <c r="AN44" s="29"/>
      <c r="AO44" s="29"/>
      <c r="AP44" s="29"/>
      <c r="AQ44" s="29"/>
      <c r="AR44" s="29"/>
      <c r="AS44" s="29"/>
      <c r="AU44" s="29"/>
      <c r="AV44" s="29"/>
      <c r="AW44" s="29"/>
      <c r="AX44" s="29"/>
      <c r="AY44" s="29"/>
      <c r="AZ44" s="29"/>
      <c r="BA44" s="29"/>
      <c r="BB44" s="29"/>
      <c r="BC44" s="29"/>
      <c r="BD44" s="29"/>
      <c r="BF44" s="29"/>
      <c r="BG44" s="29"/>
      <c r="BH44" s="29"/>
      <c r="BI44" s="29"/>
      <c r="BJ44" s="29"/>
      <c r="BK44" s="29"/>
      <c r="BL44" s="29"/>
      <c r="BM44" s="29"/>
    </row>
    <row r="45" spans="1:65" ht="27.75" customHeight="1">
      <c r="B45" s="210"/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T45" s="29"/>
      <c r="U45" s="29"/>
      <c r="V45" s="110"/>
      <c r="W45" s="29"/>
      <c r="X45" s="211"/>
      <c r="Y45" s="211"/>
      <c r="Z45" s="29"/>
      <c r="AA45" s="29"/>
      <c r="AB45" s="29"/>
      <c r="AC45" s="29"/>
      <c r="AD45" s="29"/>
      <c r="AE45" s="29"/>
      <c r="AF45" s="29"/>
      <c r="AG45" s="29"/>
      <c r="AH45" s="29"/>
      <c r="AI45" s="29"/>
      <c r="AJ45" s="29"/>
      <c r="AK45" s="29"/>
      <c r="AL45" s="29"/>
      <c r="AN45" s="29"/>
      <c r="AO45" s="29"/>
      <c r="AP45" s="29"/>
      <c r="AQ45" s="29"/>
      <c r="AR45" s="29"/>
      <c r="AS45" s="29"/>
      <c r="AU45" s="29"/>
      <c r="AV45" s="29"/>
      <c r="AW45" s="29"/>
      <c r="AX45" s="29"/>
      <c r="AY45" s="29"/>
      <c r="AZ45" s="29"/>
      <c r="BA45" s="29"/>
      <c r="BB45" s="29"/>
      <c r="BC45" s="29"/>
      <c r="BD45" s="29"/>
      <c r="BG45" s="29"/>
      <c r="BH45" s="29">
        <f>BH49</f>
        <v>29148</v>
      </c>
      <c r="BI45" s="29"/>
      <c r="BJ45" s="29"/>
      <c r="BK45" s="29">
        <f>BK49</f>
        <v>29148</v>
      </c>
      <c r="BL45" s="29"/>
      <c r="BM45" s="29"/>
    </row>
    <row r="46" spans="1:65" ht="27" customHeight="1">
      <c r="A46" s="1" t="s">
        <v>89</v>
      </c>
      <c r="B46" s="211"/>
      <c r="C46" s="211"/>
      <c r="D46" s="211"/>
      <c r="E46" s="211"/>
      <c r="F46" s="211"/>
      <c r="G46" s="211"/>
      <c r="H46" s="211"/>
      <c r="I46" s="211"/>
      <c r="J46" s="211"/>
      <c r="K46" s="211"/>
      <c r="L46" s="211"/>
      <c r="M46" s="211"/>
      <c r="N46" s="211"/>
      <c r="O46" s="211"/>
      <c r="P46" s="211"/>
      <c r="Q46" s="211"/>
    </row>
    <row r="47" spans="1:65">
      <c r="B47" s="211"/>
      <c r="C47" s="211"/>
      <c r="D47" s="211"/>
      <c r="E47" s="211"/>
      <c r="F47" s="211"/>
      <c r="G47" s="211"/>
      <c r="H47" s="211"/>
      <c r="I47" s="211"/>
      <c r="J47" s="211"/>
      <c r="K47" s="211"/>
      <c r="L47" s="211"/>
      <c r="M47" s="211"/>
      <c r="N47" s="211"/>
      <c r="O47" s="211"/>
      <c r="P47" s="211"/>
      <c r="Q47" s="211"/>
      <c r="BH47" s="1">
        <v>60246</v>
      </c>
      <c r="BK47" s="1">
        <v>60246</v>
      </c>
    </row>
    <row r="48" spans="1:65">
      <c r="B48" s="211"/>
      <c r="C48" s="211"/>
      <c r="D48" s="221"/>
      <c r="E48" s="221"/>
      <c r="F48" s="211"/>
      <c r="G48" s="221"/>
      <c r="H48" s="221"/>
      <c r="I48" s="221"/>
      <c r="J48" s="221"/>
      <c r="K48" s="221"/>
      <c r="L48" s="221"/>
      <c r="M48" s="221"/>
      <c r="N48" s="211"/>
      <c r="O48" s="211"/>
      <c r="P48" s="211"/>
      <c r="Q48" s="211"/>
      <c r="BH48" s="1">
        <f>-(18444+7974+4680)</f>
        <v>-31098</v>
      </c>
      <c r="BK48" s="1">
        <f>-(18444+7974+4680)</f>
        <v>-31098</v>
      </c>
    </row>
    <row r="49" spans="1:63" ht="21.75" customHeight="1">
      <c r="B49" s="211"/>
      <c r="C49" s="211"/>
      <c r="D49" s="211"/>
      <c r="E49" s="211"/>
      <c r="F49" s="211"/>
      <c r="G49" s="211"/>
      <c r="H49" s="211"/>
      <c r="I49" s="245"/>
      <c r="J49" s="211"/>
      <c r="K49" s="245"/>
      <c r="L49" s="211"/>
      <c r="M49" s="246"/>
      <c r="N49" s="211"/>
      <c r="O49" s="211"/>
      <c r="P49" s="211"/>
      <c r="Q49" s="211"/>
      <c r="BH49" s="1">
        <f>SUM(BH47:BH48)</f>
        <v>29148</v>
      </c>
      <c r="BK49" s="1">
        <f>SUM(BK47:BK48)</f>
        <v>29148</v>
      </c>
    </row>
    <row r="50" spans="1:63" ht="21.75" customHeight="1">
      <c r="B50" s="211"/>
      <c r="C50" s="211"/>
      <c r="D50" s="211"/>
      <c r="E50" s="211"/>
      <c r="F50" s="211"/>
      <c r="G50" s="211"/>
      <c r="H50" s="211"/>
      <c r="I50" s="245"/>
      <c r="J50" s="211"/>
      <c r="K50" s="245"/>
      <c r="L50" s="211"/>
      <c r="M50" s="246"/>
      <c r="N50" s="211"/>
      <c r="O50" s="211"/>
      <c r="P50" s="211"/>
      <c r="Q50" s="211"/>
    </row>
    <row r="51" spans="1:63" ht="21.75" customHeight="1">
      <c r="A51" s="1" t="s">
        <v>115</v>
      </c>
      <c r="B51" s="211"/>
      <c r="C51" s="211"/>
      <c r="D51" s="211"/>
      <c r="E51" s="211"/>
      <c r="F51" s="211"/>
      <c r="G51" s="211"/>
      <c r="H51" s="211"/>
      <c r="I51" s="245"/>
      <c r="J51" s="211"/>
      <c r="K51" s="245"/>
      <c r="L51" s="211"/>
      <c r="M51" s="211"/>
      <c r="N51" s="211"/>
      <c r="O51" s="211"/>
      <c r="P51" s="211"/>
      <c r="Q51" s="211"/>
    </row>
    <row r="52" spans="1:63" ht="21.75" customHeight="1">
      <c r="B52" s="211"/>
      <c r="C52" s="211"/>
      <c r="D52" s="211"/>
      <c r="E52" s="211"/>
      <c r="F52" s="221"/>
      <c r="G52" s="211"/>
      <c r="H52" s="211"/>
      <c r="I52" s="245"/>
      <c r="J52" s="211"/>
      <c r="K52" s="245"/>
      <c r="L52" s="211"/>
      <c r="M52" s="211"/>
      <c r="N52" s="211"/>
      <c r="O52" s="211"/>
      <c r="P52" s="211"/>
      <c r="Q52" s="211"/>
    </row>
    <row r="53" spans="1:63" ht="21.75" customHeight="1">
      <c r="B53" s="211"/>
      <c r="C53" s="211"/>
      <c r="D53" s="211"/>
      <c r="E53" s="211"/>
      <c r="F53" s="245"/>
      <c r="G53" s="211"/>
      <c r="H53" s="211"/>
      <c r="I53" s="245"/>
      <c r="J53" s="211"/>
      <c r="K53" s="245"/>
      <c r="L53" s="211"/>
      <c r="M53" s="211"/>
      <c r="N53" s="211"/>
      <c r="O53" s="211"/>
      <c r="P53" s="211"/>
      <c r="Q53" s="211"/>
    </row>
    <row r="54" spans="1:63" ht="21.75" customHeight="1">
      <c r="B54" s="211"/>
      <c r="C54" s="211"/>
      <c r="D54" s="211"/>
      <c r="E54" s="211"/>
      <c r="F54" s="245"/>
      <c r="G54" s="211"/>
      <c r="H54" s="211"/>
      <c r="I54" s="245"/>
      <c r="J54" s="211"/>
      <c r="K54" s="247"/>
      <c r="L54" s="211"/>
      <c r="M54" s="211"/>
      <c r="N54" s="211"/>
      <c r="O54" s="211"/>
      <c r="P54" s="211"/>
      <c r="Q54" s="211"/>
    </row>
    <row r="55" spans="1:63">
      <c r="B55" s="211"/>
      <c r="C55" s="211"/>
      <c r="D55" s="211"/>
      <c r="E55" s="211"/>
      <c r="F55" s="245"/>
      <c r="G55" s="211"/>
      <c r="H55" s="211"/>
      <c r="I55" s="211"/>
      <c r="J55" s="211"/>
      <c r="K55" s="211"/>
      <c r="L55" s="211"/>
      <c r="M55" s="211"/>
      <c r="N55" s="211"/>
      <c r="O55" s="211"/>
      <c r="P55" s="211"/>
      <c r="Q55" s="211"/>
    </row>
    <row r="56" spans="1:63">
      <c r="B56" s="211"/>
      <c r="C56" s="211"/>
      <c r="D56" s="211"/>
      <c r="E56" s="211"/>
      <c r="F56" s="245"/>
      <c r="G56" s="211"/>
      <c r="H56" s="211"/>
      <c r="I56" s="211"/>
      <c r="J56" s="211"/>
      <c r="K56" s="211"/>
      <c r="L56" s="211"/>
      <c r="M56" s="211"/>
      <c r="N56" s="211"/>
      <c r="O56" s="211"/>
      <c r="P56" s="211"/>
      <c r="Q56" s="211"/>
    </row>
    <row r="57" spans="1:63">
      <c r="B57" s="211"/>
      <c r="C57" s="211"/>
      <c r="D57" s="211"/>
      <c r="E57" s="211"/>
      <c r="F57" s="245"/>
      <c r="G57" s="211"/>
      <c r="H57" s="211"/>
      <c r="I57" s="211"/>
      <c r="J57" s="211"/>
      <c r="K57" s="211"/>
      <c r="L57" s="211"/>
      <c r="M57" s="211"/>
      <c r="N57" s="211"/>
      <c r="O57" s="211"/>
      <c r="P57" s="211"/>
      <c r="Q57" s="211"/>
    </row>
    <row r="58" spans="1:63">
      <c r="B58" s="211"/>
      <c r="C58" s="211"/>
      <c r="D58" s="211"/>
      <c r="E58" s="211"/>
      <c r="F58" s="211"/>
      <c r="G58" s="211"/>
      <c r="H58" s="211"/>
      <c r="I58" s="211"/>
      <c r="J58" s="211"/>
      <c r="K58" s="211"/>
      <c r="L58" s="211"/>
      <c r="M58" s="211"/>
      <c r="N58" s="211"/>
      <c r="O58" s="211"/>
      <c r="P58" s="211"/>
      <c r="Q58" s="211"/>
    </row>
    <row r="59" spans="1:63">
      <c r="B59" s="211"/>
      <c r="C59" s="211"/>
      <c r="D59" s="211"/>
      <c r="E59" s="211"/>
      <c r="F59" s="211"/>
      <c r="G59" s="211"/>
      <c r="H59" s="211"/>
      <c r="I59" s="211"/>
      <c r="J59" s="211"/>
      <c r="K59" s="211"/>
      <c r="L59" s="211"/>
      <c r="M59" s="211"/>
      <c r="N59" s="211"/>
      <c r="O59" s="211"/>
      <c r="P59" s="211"/>
      <c r="Q59" s="211"/>
      <c r="R59" s="29"/>
      <c r="S59" s="29"/>
      <c r="T59" s="29"/>
      <c r="U59" s="29"/>
      <c r="V59" s="29"/>
      <c r="W59" s="29"/>
      <c r="X59" s="29"/>
      <c r="Y59" s="29"/>
      <c r="Z59" s="29"/>
    </row>
    <row r="60" spans="1:63">
      <c r="B60" s="211"/>
      <c r="C60" s="211"/>
      <c r="D60" s="211"/>
      <c r="E60" s="211"/>
      <c r="F60" s="211"/>
      <c r="G60" s="211"/>
      <c r="H60" s="211"/>
      <c r="I60" s="211"/>
      <c r="J60" s="211"/>
      <c r="K60" s="211"/>
      <c r="L60" s="211"/>
      <c r="M60" s="211"/>
      <c r="N60" s="211"/>
      <c r="O60" s="211"/>
      <c r="P60" s="211"/>
      <c r="Q60" s="211"/>
      <c r="R60" s="29"/>
      <c r="S60" s="29"/>
      <c r="T60" s="29"/>
      <c r="U60" s="29"/>
      <c r="V60" s="29"/>
      <c r="W60" s="29"/>
      <c r="X60" s="29"/>
      <c r="Y60" s="29"/>
      <c r="Z60" s="29"/>
    </row>
    <row r="61" spans="1:63">
      <c r="I61" s="29"/>
      <c r="J61" s="29"/>
      <c r="K61" s="29"/>
      <c r="L61" s="29"/>
      <c r="M61" s="29"/>
      <c r="N61" s="29"/>
      <c r="O61" s="29"/>
      <c r="P61" s="29"/>
      <c r="Q61" s="29"/>
      <c r="R61" s="29"/>
      <c r="S61" s="29"/>
      <c r="T61" s="29"/>
      <c r="U61" s="29"/>
      <c r="V61" s="29"/>
      <c r="W61" s="29"/>
      <c r="X61" s="29"/>
      <c r="Y61" s="29"/>
      <c r="Z61" s="29"/>
    </row>
    <row r="62" spans="1:63">
      <c r="I62" s="29"/>
      <c r="J62" s="29"/>
      <c r="K62" s="29"/>
      <c r="L62" s="29"/>
      <c r="M62" s="29"/>
      <c r="N62" s="29"/>
      <c r="O62" s="29"/>
      <c r="P62" s="29"/>
      <c r="Q62" s="29"/>
      <c r="R62" s="29"/>
      <c r="S62" s="29"/>
      <c r="T62" s="29"/>
      <c r="U62" s="29"/>
      <c r="V62" s="29"/>
      <c r="W62" s="29"/>
      <c r="X62" s="29"/>
      <c r="Y62" s="29"/>
      <c r="Z62" s="29"/>
    </row>
    <row r="63" spans="1:63">
      <c r="I63" s="29"/>
      <c r="J63" s="29"/>
      <c r="K63" s="29"/>
      <c r="L63" s="29"/>
      <c r="M63" s="29"/>
      <c r="N63" s="29"/>
      <c r="O63" s="29"/>
      <c r="P63" s="29"/>
      <c r="Q63" s="29"/>
      <c r="R63" s="29"/>
      <c r="S63" s="29"/>
      <c r="T63" s="29"/>
      <c r="U63" s="29"/>
      <c r="V63" s="29"/>
      <c r="W63" s="29"/>
      <c r="X63" s="29"/>
      <c r="Y63" s="29"/>
      <c r="Z63" s="29"/>
    </row>
    <row r="64" spans="1:63">
      <c r="I64" s="29"/>
      <c r="J64" s="29"/>
      <c r="K64" s="29"/>
      <c r="L64" s="29"/>
      <c r="M64" s="29"/>
      <c r="N64" s="29"/>
      <c r="O64" s="29"/>
      <c r="P64" s="29"/>
      <c r="Q64" s="29"/>
      <c r="R64" s="29"/>
      <c r="S64" s="29"/>
      <c r="T64" s="29"/>
      <c r="U64" s="29"/>
      <c r="V64" s="29"/>
      <c r="W64" s="29"/>
      <c r="X64" s="29"/>
      <c r="Y64" s="29"/>
      <c r="Z64" s="29"/>
    </row>
    <row r="65" spans="9:26">
      <c r="I65" s="29"/>
      <c r="J65" s="29"/>
      <c r="K65" s="29"/>
      <c r="L65" s="29"/>
      <c r="M65" s="29"/>
      <c r="N65" s="29"/>
      <c r="O65" s="29"/>
      <c r="P65" s="29"/>
      <c r="Q65" s="29"/>
      <c r="R65" s="29"/>
      <c r="S65" s="29"/>
      <c r="T65" s="29"/>
      <c r="U65" s="29"/>
      <c r="V65" s="29"/>
      <c r="W65" s="29"/>
      <c r="X65" s="29"/>
      <c r="Y65" s="29"/>
      <c r="Z65" s="29"/>
    </row>
    <row r="66" spans="9:26">
      <c r="I66" s="29"/>
      <c r="J66" s="29"/>
      <c r="K66" s="29"/>
      <c r="L66" s="29"/>
      <c r="M66" s="29"/>
      <c r="N66" s="29"/>
      <c r="O66" s="29"/>
      <c r="P66" s="29"/>
      <c r="Q66" s="29"/>
      <c r="R66" s="29"/>
      <c r="S66" s="29"/>
      <c r="T66" s="29"/>
      <c r="U66" s="29"/>
      <c r="V66" s="29"/>
      <c r="W66" s="29"/>
      <c r="X66" s="29"/>
      <c r="Y66" s="29"/>
      <c r="Z66" s="29"/>
    </row>
    <row r="67" spans="9:26">
      <c r="I67" s="29"/>
      <c r="J67" s="29"/>
      <c r="K67" s="29"/>
      <c r="L67" s="29"/>
      <c r="M67" s="29"/>
      <c r="N67" s="29"/>
      <c r="O67" s="29"/>
      <c r="P67" s="29"/>
      <c r="Q67" s="29"/>
      <c r="R67" s="29"/>
      <c r="S67" s="29"/>
      <c r="T67" s="29"/>
      <c r="U67" s="29"/>
      <c r="V67" s="29"/>
      <c r="W67" s="29"/>
      <c r="X67" s="29"/>
      <c r="Y67" s="29"/>
      <c r="Z67" s="29"/>
    </row>
    <row r="68" spans="9:26">
      <c r="I68" s="29"/>
      <c r="J68" s="29"/>
      <c r="K68" s="29"/>
      <c r="L68" s="29"/>
      <c r="M68" s="29"/>
      <c r="N68" s="29"/>
      <c r="O68" s="29"/>
      <c r="P68" s="29"/>
      <c r="Q68" s="29"/>
      <c r="R68" s="29"/>
      <c r="S68" s="29"/>
      <c r="T68" s="29"/>
      <c r="U68" s="29"/>
      <c r="V68" s="29"/>
      <c r="W68" s="29"/>
      <c r="X68" s="29"/>
      <c r="Y68" s="29"/>
      <c r="Z68" s="29"/>
    </row>
    <row r="69" spans="9:26">
      <c r="I69" s="29"/>
      <c r="J69" s="29"/>
      <c r="K69" s="29"/>
      <c r="L69" s="29"/>
      <c r="M69" s="29"/>
      <c r="N69" s="29"/>
      <c r="O69" s="29"/>
      <c r="P69" s="29"/>
      <c r="Q69" s="29"/>
      <c r="R69" s="29"/>
      <c r="S69" s="29"/>
      <c r="T69" s="29"/>
      <c r="U69" s="29"/>
      <c r="V69" s="29"/>
      <c r="W69" s="29"/>
      <c r="X69" s="29"/>
      <c r="Y69" s="29"/>
      <c r="Z69" s="29"/>
    </row>
    <row r="70" spans="9:26">
      <c r="I70" s="29"/>
      <c r="J70" s="29"/>
      <c r="K70" s="29"/>
      <c r="L70" s="29"/>
      <c r="M70" s="29"/>
      <c r="N70" s="29"/>
      <c r="O70" s="29"/>
      <c r="P70" s="29"/>
      <c r="Q70" s="29"/>
      <c r="R70" s="29"/>
      <c r="S70" s="29"/>
      <c r="T70" s="29"/>
      <c r="U70" s="29"/>
      <c r="V70" s="29"/>
      <c r="W70" s="29"/>
      <c r="X70" s="29"/>
      <c r="Y70" s="29"/>
      <c r="Z70" s="29"/>
    </row>
  </sheetData>
  <mergeCells count="10">
    <mergeCell ref="B26:C26"/>
    <mergeCell ref="B27:C27"/>
    <mergeCell ref="B22:B25"/>
    <mergeCell ref="D4:F4"/>
    <mergeCell ref="B2:AL2"/>
    <mergeCell ref="B7:B8"/>
    <mergeCell ref="B12:B16"/>
    <mergeCell ref="B17:B21"/>
    <mergeCell ref="B9:B11"/>
    <mergeCell ref="Z4:AD4"/>
  </mergeCells>
  <phoneticPr fontId="5"/>
  <printOptions horizontalCentered="1"/>
  <pageMargins left="0.39370078740157483" right="0.39370078740157483" top="0.78740157480314965" bottom="0.19685039370078741" header="0.11811023622047245" footer="0.11811023622047245"/>
  <pageSetup paperSize="8" scale="39" orientation="landscape" cellComments="asDisplayed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honeticPr fontId="5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K40"/>
  <sheetViews>
    <sheetView view="pageBreakPreview" zoomScaleNormal="100" workbookViewId="0">
      <selection activeCell="D5" sqref="D5"/>
    </sheetView>
  </sheetViews>
  <sheetFormatPr defaultRowHeight="12.75"/>
  <cols>
    <col min="1" max="1" width="12.85546875" customWidth="1"/>
    <col min="2" max="2" width="13.85546875" customWidth="1"/>
    <col min="3" max="3" width="15.7109375" customWidth="1"/>
    <col min="4" max="4" width="14.85546875" customWidth="1"/>
    <col min="5" max="5" width="16.5703125" customWidth="1"/>
    <col min="6" max="6" width="16.28515625" customWidth="1"/>
    <col min="7" max="7" width="16.42578125" customWidth="1"/>
    <col min="8" max="8" width="15.140625" customWidth="1"/>
    <col min="9" max="9" width="17.140625" customWidth="1"/>
    <col min="10" max="10" width="17.7109375" customWidth="1"/>
  </cols>
  <sheetData>
    <row r="1" spans="1:11" s="412" customFormat="1" ht="15" thickBot="1">
      <c r="A1" s="411" t="s">
        <v>201</v>
      </c>
    </row>
    <row r="2" spans="1:11" s="412" customFormat="1" ht="15.75" thickBot="1">
      <c r="A2" s="400" t="s">
        <v>203</v>
      </c>
      <c r="B2" s="404" t="s">
        <v>33</v>
      </c>
      <c r="C2" s="403"/>
      <c r="K2" s="413"/>
    </row>
    <row r="3" spans="1:11" s="412" customFormat="1" ht="15" thickBot="1">
      <c r="A3" s="400" t="s">
        <v>227</v>
      </c>
      <c r="B3" s="404" t="s">
        <v>228</v>
      </c>
      <c r="K3" s="413"/>
    </row>
    <row r="4" spans="1:11" s="412" customFormat="1" ht="15">
      <c r="A4" s="414"/>
      <c r="B4" s="414"/>
      <c r="C4" s="414"/>
      <c r="K4" s="413"/>
    </row>
    <row r="5" spans="1:11">
      <c r="A5" s="394" t="s">
        <v>210</v>
      </c>
      <c r="B5" s="415" t="e">
        <f>'合計　事業価値一覧(14駐車場個別譲渡を前提)'!B5</f>
        <v>#REF!</v>
      </c>
      <c r="C5" s="416" t="s">
        <v>218</v>
      </c>
      <c r="D5" s="412"/>
      <c r="E5" s="413"/>
      <c r="F5" s="412"/>
      <c r="G5" s="412"/>
      <c r="K5" s="388"/>
    </row>
    <row r="6" spans="1:11" ht="15">
      <c r="A6" s="394" t="s">
        <v>211</v>
      </c>
      <c r="B6" s="415" t="e">
        <f>'合計　事業価値一覧(14駐車場個別譲渡を前提)'!B6</f>
        <v>#REF!</v>
      </c>
      <c r="C6" s="414"/>
      <c r="D6" s="412"/>
      <c r="E6" s="413"/>
      <c r="F6" s="412"/>
      <c r="G6" s="412"/>
      <c r="K6" s="388"/>
    </row>
    <row r="7" spans="1:11" ht="15">
      <c r="A7" s="394" t="s">
        <v>33</v>
      </c>
      <c r="B7" s="415" t="e">
        <f>SUM(B5:B6)</f>
        <v>#REF!</v>
      </c>
      <c r="C7" s="414"/>
      <c r="D7" s="412"/>
      <c r="E7" s="413"/>
      <c r="F7" s="412"/>
      <c r="G7" s="412"/>
      <c r="K7" s="388"/>
    </row>
    <row r="8" spans="1:11" ht="15">
      <c r="A8" s="398" t="s">
        <v>212</v>
      </c>
      <c r="B8" s="417"/>
      <c r="C8" s="414"/>
      <c r="D8" s="412"/>
      <c r="E8" s="413"/>
      <c r="F8" s="412"/>
      <c r="G8" s="412"/>
      <c r="K8" s="388"/>
    </row>
    <row r="9" spans="1:11" ht="15">
      <c r="A9" s="397" t="s">
        <v>206</v>
      </c>
      <c r="B9" s="422"/>
      <c r="C9" s="414"/>
      <c r="D9" s="412"/>
      <c r="E9" s="413"/>
      <c r="F9" s="412"/>
      <c r="G9" s="412"/>
      <c r="K9" s="388"/>
    </row>
    <row r="10" spans="1:11" ht="15">
      <c r="A10" s="395"/>
      <c r="B10" s="414"/>
      <c r="C10" s="414"/>
      <c r="D10" s="412"/>
      <c r="E10" s="413"/>
      <c r="F10" s="412"/>
      <c r="G10" s="412"/>
      <c r="K10" s="388"/>
    </row>
    <row r="11" spans="1:11">
      <c r="A11" s="394" t="s">
        <v>196</v>
      </c>
      <c r="B11" s="418">
        <v>0.05</v>
      </c>
      <c r="C11" s="412"/>
      <c r="D11" s="412"/>
      <c r="E11" s="412"/>
      <c r="F11" s="412"/>
      <c r="G11" s="412"/>
    </row>
    <row r="12" spans="1:11">
      <c r="A12" s="390" t="s">
        <v>208</v>
      </c>
      <c r="B12" s="694" t="s">
        <v>230</v>
      </c>
      <c r="C12" s="695"/>
      <c r="D12" s="696"/>
      <c r="E12" s="694" t="s">
        <v>209</v>
      </c>
      <c r="F12" s="695"/>
      <c r="G12" s="696"/>
    </row>
    <row r="13" spans="1:11">
      <c r="A13" s="390" t="s">
        <v>207</v>
      </c>
      <c r="B13" s="389" t="s">
        <v>213</v>
      </c>
      <c r="C13" s="389" t="s">
        <v>214</v>
      </c>
      <c r="D13" s="389" t="s">
        <v>219</v>
      </c>
      <c r="E13" s="389" t="s">
        <v>213</v>
      </c>
      <c r="F13" s="389" t="s">
        <v>214</v>
      </c>
      <c r="G13" s="389" t="s">
        <v>219</v>
      </c>
    </row>
    <row r="14" spans="1:11">
      <c r="A14" s="390" t="s">
        <v>202</v>
      </c>
      <c r="B14" s="389"/>
      <c r="C14" s="389"/>
      <c r="D14" s="389"/>
      <c r="E14" s="389"/>
      <c r="F14" s="389"/>
      <c r="G14" s="389"/>
    </row>
    <row r="15" spans="1:11">
      <c r="A15" s="419">
        <v>10</v>
      </c>
      <c r="B15" s="415" t="e">
        <f>#REF!</f>
        <v>#REF!</v>
      </c>
      <c r="C15" s="415"/>
      <c r="D15" s="415"/>
      <c r="E15" s="415" t="e">
        <f>#REF!</f>
        <v>#REF!</v>
      </c>
      <c r="F15" s="415"/>
      <c r="G15" s="415"/>
    </row>
    <row r="16" spans="1:11">
      <c r="A16" s="419">
        <v>15</v>
      </c>
      <c r="B16" s="415" t="e">
        <f>#REF!</f>
        <v>#REF!</v>
      </c>
      <c r="C16" s="415"/>
      <c r="D16" s="415"/>
      <c r="E16" s="415" t="e">
        <f>#REF!</f>
        <v>#REF!</v>
      </c>
      <c r="F16" s="415"/>
      <c r="G16" s="415"/>
    </row>
    <row r="17" spans="1:7">
      <c r="A17" s="419">
        <v>20</v>
      </c>
      <c r="B17" s="415" t="e">
        <f>#REF!</f>
        <v>#REF!</v>
      </c>
      <c r="C17" s="415"/>
      <c r="D17" s="415"/>
      <c r="E17" s="415" t="e">
        <f>#REF!</f>
        <v>#REF!</v>
      </c>
      <c r="F17" s="415"/>
      <c r="G17" s="415"/>
    </row>
    <row r="18" spans="1:7">
      <c r="A18" s="420"/>
      <c r="B18" s="421"/>
      <c r="C18" s="421"/>
      <c r="D18" s="421"/>
      <c r="E18" s="421"/>
      <c r="F18" s="421"/>
      <c r="G18" s="421"/>
    </row>
    <row r="19" spans="1:7">
      <c r="A19" s="412"/>
      <c r="B19" s="412"/>
      <c r="C19" s="412"/>
      <c r="D19" s="412"/>
      <c r="E19" s="412"/>
      <c r="F19" s="412"/>
      <c r="G19" s="412"/>
    </row>
    <row r="20" spans="1:7">
      <c r="A20" s="394" t="s">
        <v>196</v>
      </c>
      <c r="B20" s="418">
        <v>0.1</v>
      </c>
      <c r="C20" s="412"/>
      <c r="D20" s="412"/>
      <c r="E20" s="412"/>
      <c r="F20" s="412"/>
      <c r="G20" s="412"/>
    </row>
    <row r="21" spans="1:7">
      <c r="A21" s="390" t="s">
        <v>208</v>
      </c>
      <c r="B21" s="694" t="s">
        <v>230</v>
      </c>
      <c r="C21" s="695"/>
      <c r="D21" s="696"/>
      <c r="E21" s="694" t="s">
        <v>209</v>
      </c>
      <c r="F21" s="695"/>
      <c r="G21" s="696"/>
    </row>
    <row r="22" spans="1:7">
      <c r="A22" s="390" t="s">
        <v>207</v>
      </c>
      <c r="B22" s="389" t="s">
        <v>213</v>
      </c>
      <c r="C22" s="389" t="s">
        <v>214</v>
      </c>
      <c r="D22" s="389" t="s">
        <v>219</v>
      </c>
      <c r="E22" s="389" t="s">
        <v>213</v>
      </c>
      <c r="F22" s="389" t="s">
        <v>214</v>
      </c>
      <c r="G22" s="389" t="s">
        <v>219</v>
      </c>
    </row>
    <row r="23" spans="1:7">
      <c r="A23" s="390" t="s">
        <v>202</v>
      </c>
      <c r="B23" s="389"/>
      <c r="C23" s="389"/>
      <c r="D23" s="389"/>
      <c r="E23" s="389"/>
      <c r="F23" s="389"/>
      <c r="G23" s="389"/>
    </row>
    <row r="24" spans="1:7">
      <c r="A24" s="392">
        <v>10</v>
      </c>
      <c r="B24" s="415" t="e">
        <f>#REF!</f>
        <v>#REF!</v>
      </c>
      <c r="C24" s="415"/>
      <c r="D24" s="415"/>
      <c r="E24" s="415" t="e">
        <f>#REF!</f>
        <v>#REF!</v>
      </c>
      <c r="F24" s="415"/>
      <c r="G24" s="415"/>
    </row>
    <row r="25" spans="1:7">
      <c r="A25" s="392">
        <v>15</v>
      </c>
      <c r="B25" s="415" t="e">
        <f>#REF!</f>
        <v>#REF!</v>
      </c>
      <c r="C25" s="415"/>
      <c r="D25" s="415"/>
      <c r="E25" s="415" t="e">
        <f>#REF!</f>
        <v>#REF!</v>
      </c>
      <c r="F25" s="415"/>
      <c r="G25" s="415"/>
    </row>
    <row r="26" spans="1:7">
      <c r="A26" s="392">
        <v>20</v>
      </c>
      <c r="B26" s="415" t="e">
        <f>#REF!</f>
        <v>#REF!</v>
      </c>
      <c r="C26" s="415"/>
      <c r="D26" s="415"/>
      <c r="E26" s="415" t="e">
        <f>#REF!</f>
        <v>#REF!</v>
      </c>
      <c r="F26" s="415"/>
      <c r="G26" s="415"/>
    </row>
    <row r="27" spans="1:7" s="412" customFormat="1"/>
    <row r="28" spans="1:7" s="412" customFormat="1"/>
    <row r="29" spans="1:7">
      <c r="A29" s="394" t="s">
        <v>196</v>
      </c>
      <c r="B29" s="393">
        <v>0.15</v>
      </c>
      <c r="C29" s="412"/>
      <c r="D29" s="412"/>
      <c r="E29" s="412"/>
      <c r="F29" s="412"/>
      <c r="G29" s="412"/>
    </row>
    <row r="30" spans="1:7">
      <c r="A30" s="390" t="s">
        <v>208</v>
      </c>
      <c r="B30" s="694" t="s">
        <v>230</v>
      </c>
      <c r="C30" s="695"/>
      <c r="D30" s="696"/>
      <c r="E30" s="694" t="s">
        <v>209</v>
      </c>
      <c r="F30" s="695"/>
      <c r="G30" s="696"/>
    </row>
    <row r="31" spans="1:7">
      <c r="A31" s="390" t="s">
        <v>207</v>
      </c>
      <c r="B31" s="389" t="s">
        <v>213</v>
      </c>
      <c r="C31" s="389" t="s">
        <v>214</v>
      </c>
      <c r="D31" s="389" t="s">
        <v>219</v>
      </c>
      <c r="E31" s="389" t="s">
        <v>213</v>
      </c>
      <c r="F31" s="389" t="s">
        <v>214</v>
      </c>
      <c r="G31" s="389" t="s">
        <v>219</v>
      </c>
    </row>
    <row r="32" spans="1:7">
      <c r="A32" s="390" t="s">
        <v>202</v>
      </c>
      <c r="B32" s="389"/>
      <c r="C32" s="389"/>
      <c r="D32" s="389"/>
      <c r="E32" s="389"/>
      <c r="F32" s="389"/>
      <c r="G32" s="389"/>
    </row>
    <row r="33" spans="1:7" s="412" customFormat="1">
      <c r="A33" s="419">
        <v>10</v>
      </c>
      <c r="B33" s="415" t="e">
        <f>#REF!</f>
        <v>#REF!</v>
      </c>
      <c r="C33" s="415"/>
      <c r="D33" s="415"/>
      <c r="E33" s="415" t="e">
        <f>#REF!</f>
        <v>#REF!</v>
      </c>
      <c r="F33" s="415"/>
      <c r="G33" s="415"/>
    </row>
    <row r="34" spans="1:7" s="412" customFormat="1">
      <c r="A34" s="419">
        <v>15</v>
      </c>
      <c r="B34" s="415" t="e">
        <f>#REF!</f>
        <v>#REF!</v>
      </c>
      <c r="C34" s="415"/>
      <c r="D34" s="415"/>
      <c r="E34" s="415" t="e">
        <f>#REF!</f>
        <v>#REF!</v>
      </c>
      <c r="F34" s="415"/>
      <c r="G34" s="415"/>
    </row>
    <row r="35" spans="1:7" s="412" customFormat="1">
      <c r="A35" s="419">
        <v>20</v>
      </c>
      <c r="B35" s="415" t="e">
        <f>#REF!</f>
        <v>#REF!</v>
      </c>
      <c r="C35" s="415"/>
      <c r="D35" s="415"/>
      <c r="E35" s="415" t="e">
        <f>#REF!</f>
        <v>#REF!</v>
      </c>
      <c r="F35" s="415"/>
      <c r="G35" s="415"/>
    </row>
    <row r="36" spans="1:7" s="412" customFormat="1"/>
    <row r="37" spans="1:7" s="412" customFormat="1">
      <c r="A37" s="413" t="s">
        <v>220</v>
      </c>
    </row>
    <row r="38" spans="1:7" s="412" customFormat="1">
      <c r="A38" s="413" t="s">
        <v>213</v>
      </c>
      <c r="B38" s="413" t="s">
        <v>221</v>
      </c>
    </row>
    <row r="39" spans="1:7" s="412" customFormat="1">
      <c r="A39" s="413" t="s">
        <v>215</v>
      </c>
      <c r="B39" s="413" t="s">
        <v>222</v>
      </c>
    </row>
    <row r="40" spans="1:7" s="412" customFormat="1">
      <c r="A40" s="413" t="s">
        <v>219</v>
      </c>
      <c r="B40" s="413" t="s">
        <v>223</v>
      </c>
    </row>
  </sheetData>
  <mergeCells count="6">
    <mergeCell ref="B30:D30"/>
    <mergeCell ref="E30:G30"/>
    <mergeCell ref="B12:D12"/>
    <mergeCell ref="E12:G12"/>
    <mergeCell ref="B21:D21"/>
    <mergeCell ref="E21:G21"/>
  </mergeCells>
  <phoneticPr fontId="5"/>
  <pageMargins left="0.78700000000000003" right="0.78700000000000003" top="0.98399999999999999" bottom="0.98399999999999999" header="0.51200000000000001" footer="0.51200000000000001"/>
  <pageSetup paperSize="9" scale="80" orientation="portrait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C25"/>
  <sheetViews>
    <sheetView workbookViewId="0">
      <selection activeCell="C29" sqref="C29"/>
    </sheetView>
  </sheetViews>
  <sheetFormatPr defaultRowHeight="12.75"/>
  <cols>
    <col min="1" max="1" width="2.42578125" customWidth="1"/>
    <col min="2" max="2" width="11.85546875" bestFit="1" customWidth="1"/>
    <col min="3" max="5" width="18.5703125" style="616" customWidth="1"/>
    <col min="6" max="6" width="18.5703125" customWidth="1"/>
    <col min="7" max="7" width="2.7109375" customWidth="1"/>
    <col min="8" max="8" width="15" style="616" customWidth="1"/>
    <col min="9" max="9" width="15" style="616" bestFit="1" customWidth="1"/>
    <col min="10" max="10" width="15" bestFit="1" customWidth="1"/>
    <col min="12" max="12" width="21.42578125" customWidth="1"/>
    <col min="14" max="14" width="13.28515625" bestFit="1" customWidth="1"/>
    <col min="15" max="28" width="10.28515625" bestFit="1" customWidth="1"/>
    <col min="29" max="29" width="13.85546875" bestFit="1" customWidth="1"/>
  </cols>
  <sheetData>
    <row r="1" spans="2:12">
      <c r="C1" s="617" t="s">
        <v>366</v>
      </c>
      <c r="E1" s="267" t="s">
        <v>16</v>
      </c>
    </row>
    <row r="2" spans="2:12">
      <c r="C2" s="617" t="s">
        <v>368</v>
      </c>
      <c r="D2" s="617" t="s">
        <v>367</v>
      </c>
      <c r="E2" s="267"/>
      <c r="F2" s="388" t="s">
        <v>369</v>
      </c>
      <c r="H2" s="621" t="s">
        <v>370</v>
      </c>
      <c r="I2" s="621" t="s">
        <v>200</v>
      </c>
      <c r="J2" s="630" t="s">
        <v>288</v>
      </c>
      <c r="L2" s="388" t="s">
        <v>371</v>
      </c>
    </row>
    <row r="3" spans="2:12">
      <c r="B3" t="s">
        <v>256</v>
      </c>
      <c r="C3" s="616" t="e">
        <f>#REF!</f>
        <v>#REF!</v>
      </c>
      <c r="D3" s="616" t="e">
        <f>C3*15</f>
        <v>#REF!</v>
      </c>
      <c r="E3" s="616" t="e">
        <f>#REF!</f>
        <v>#REF!</v>
      </c>
      <c r="F3" s="616" t="e">
        <f>E3*0.4</f>
        <v>#REF!</v>
      </c>
      <c r="H3" s="623" t="e">
        <f>#REF!</f>
        <v>#REF!</v>
      </c>
      <c r="I3" s="623" t="e">
        <f>#REF!</f>
        <v>#REF!</v>
      </c>
      <c r="J3" s="624" t="e">
        <f>#REF!</f>
        <v>#REF!</v>
      </c>
      <c r="L3" s="622" t="e">
        <f t="shared" ref="L3:L16" si="0">I3-E3</f>
        <v>#REF!</v>
      </c>
    </row>
    <row r="4" spans="2:12">
      <c r="B4" t="s">
        <v>257</v>
      </c>
      <c r="C4" s="616" t="e">
        <f>#REF!</f>
        <v>#REF!</v>
      </c>
      <c r="D4" s="616" t="e">
        <f t="shared" ref="D4:D16" si="1">C4*15</f>
        <v>#REF!</v>
      </c>
      <c r="E4" s="616" t="e">
        <f>#REF!</f>
        <v>#REF!</v>
      </c>
      <c r="F4" s="616" t="e">
        <f t="shared" ref="F4:F16" si="2">E4*0.4</f>
        <v>#REF!</v>
      </c>
      <c r="H4" s="623" t="e">
        <f>#REF!</f>
        <v>#REF!</v>
      </c>
      <c r="I4" s="623" t="e">
        <f>#REF!</f>
        <v>#REF!</v>
      </c>
      <c r="J4" s="623" t="e">
        <f>#REF!</f>
        <v>#REF!</v>
      </c>
      <c r="L4" s="622" t="e">
        <f t="shared" si="0"/>
        <v>#REF!</v>
      </c>
    </row>
    <row r="5" spans="2:12">
      <c r="B5" t="s">
        <v>258</v>
      </c>
      <c r="C5" s="616" t="e">
        <f>#REF!</f>
        <v>#REF!</v>
      </c>
      <c r="D5" s="616" t="e">
        <f t="shared" si="1"/>
        <v>#REF!</v>
      </c>
      <c r="E5" s="616" t="e">
        <f>#REF!</f>
        <v>#REF!</v>
      </c>
      <c r="F5" s="616" t="e">
        <f t="shared" si="2"/>
        <v>#REF!</v>
      </c>
      <c r="H5" s="623" t="e">
        <f>#REF!</f>
        <v>#REF!</v>
      </c>
      <c r="I5" s="623" t="e">
        <f>#REF!</f>
        <v>#REF!</v>
      </c>
      <c r="J5" s="623" t="e">
        <f>#REF!</f>
        <v>#REF!</v>
      </c>
      <c r="L5" s="622" t="e">
        <f t="shared" si="0"/>
        <v>#REF!</v>
      </c>
    </row>
    <row r="6" spans="2:12">
      <c r="B6" t="s">
        <v>259</v>
      </c>
      <c r="C6" s="616" t="e">
        <f>#REF!</f>
        <v>#REF!</v>
      </c>
      <c r="D6" s="616" t="e">
        <f t="shared" si="1"/>
        <v>#REF!</v>
      </c>
      <c r="E6" s="616" t="e">
        <f>#REF!</f>
        <v>#REF!</v>
      </c>
      <c r="F6" s="616" t="e">
        <f t="shared" si="2"/>
        <v>#REF!</v>
      </c>
      <c r="H6" s="623" t="e">
        <f>#REF!</f>
        <v>#REF!</v>
      </c>
      <c r="I6" s="623" t="e">
        <f>#REF!</f>
        <v>#REF!</v>
      </c>
      <c r="J6" s="623" t="e">
        <f>#REF!</f>
        <v>#REF!</v>
      </c>
      <c r="L6" s="622" t="e">
        <f t="shared" si="0"/>
        <v>#REF!</v>
      </c>
    </row>
    <row r="7" spans="2:12">
      <c r="B7" t="s">
        <v>260</v>
      </c>
      <c r="C7" s="616" t="e">
        <f>#REF!</f>
        <v>#REF!</v>
      </c>
      <c r="D7" s="616" t="e">
        <f t="shared" si="1"/>
        <v>#REF!</v>
      </c>
      <c r="E7" s="616" t="e">
        <f>#REF!</f>
        <v>#REF!</v>
      </c>
      <c r="F7" s="616" t="e">
        <f t="shared" si="2"/>
        <v>#REF!</v>
      </c>
      <c r="H7" s="623" t="e">
        <f>#REF!</f>
        <v>#REF!</v>
      </c>
      <c r="I7" s="623" t="e">
        <f>#REF!</f>
        <v>#REF!</v>
      </c>
      <c r="J7" s="623" t="e">
        <f>#REF!</f>
        <v>#REF!</v>
      </c>
      <c r="L7" s="622" t="e">
        <f t="shared" si="0"/>
        <v>#REF!</v>
      </c>
    </row>
    <row r="8" spans="2:12">
      <c r="B8" t="s">
        <v>261</v>
      </c>
      <c r="C8" s="616" t="e">
        <f>#REF!</f>
        <v>#REF!</v>
      </c>
      <c r="D8" s="616" t="e">
        <f t="shared" si="1"/>
        <v>#REF!</v>
      </c>
      <c r="E8" s="616" t="e">
        <f>#REF!</f>
        <v>#REF!</v>
      </c>
      <c r="F8" s="616" t="e">
        <f t="shared" si="2"/>
        <v>#REF!</v>
      </c>
      <c r="H8" s="623" t="e">
        <f>#REF!</f>
        <v>#REF!</v>
      </c>
      <c r="I8" s="623" t="e">
        <f>#REF!</f>
        <v>#REF!</v>
      </c>
      <c r="J8" s="623" t="e">
        <f>#REF!</f>
        <v>#REF!</v>
      </c>
      <c r="L8" s="622" t="e">
        <f t="shared" si="0"/>
        <v>#REF!</v>
      </c>
    </row>
    <row r="9" spans="2:12">
      <c r="B9" t="s">
        <v>262</v>
      </c>
      <c r="C9" s="616" t="e">
        <f>#REF!</f>
        <v>#REF!</v>
      </c>
      <c r="D9" s="616" t="e">
        <f t="shared" si="1"/>
        <v>#REF!</v>
      </c>
      <c r="E9" s="616" t="e">
        <f>#REF!</f>
        <v>#REF!</v>
      </c>
      <c r="F9" s="616" t="e">
        <f t="shared" si="2"/>
        <v>#REF!</v>
      </c>
      <c r="H9" s="623" t="e">
        <f>#REF!</f>
        <v>#REF!</v>
      </c>
      <c r="I9" s="623" t="e">
        <f>#REF!</f>
        <v>#REF!</v>
      </c>
      <c r="J9" s="623" t="e">
        <f>#REF!</f>
        <v>#REF!</v>
      </c>
      <c r="L9" s="622" t="e">
        <f t="shared" si="0"/>
        <v>#REF!</v>
      </c>
    </row>
    <row r="10" spans="2:12">
      <c r="B10" t="s">
        <v>263</v>
      </c>
      <c r="C10" s="616" t="e">
        <f>#REF!</f>
        <v>#REF!</v>
      </c>
      <c r="D10" s="616" t="e">
        <f t="shared" si="1"/>
        <v>#REF!</v>
      </c>
      <c r="E10" s="616" t="e">
        <f>#REF!</f>
        <v>#REF!</v>
      </c>
      <c r="F10" s="616" t="e">
        <f t="shared" si="2"/>
        <v>#REF!</v>
      </c>
      <c r="H10" s="623" t="e">
        <f>#REF!</f>
        <v>#REF!</v>
      </c>
      <c r="I10" s="623" t="e">
        <f>#REF!</f>
        <v>#REF!</v>
      </c>
      <c r="J10" s="623" t="e">
        <f>#REF!</f>
        <v>#REF!</v>
      </c>
      <c r="L10" s="622" t="e">
        <f t="shared" si="0"/>
        <v>#REF!</v>
      </c>
    </row>
    <row r="11" spans="2:12">
      <c r="B11" t="s">
        <v>264</v>
      </c>
      <c r="C11" s="616" t="e">
        <f>#REF!</f>
        <v>#REF!</v>
      </c>
      <c r="D11" s="616" t="e">
        <f t="shared" si="1"/>
        <v>#REF!</v>
      </c>
      <c r="E11" s="616" t="e">
        <f>#REF!</f>
        <v>#REF!</v>
      </c>
      <c r="F11" s="616" t="e">
        <f t="shared" si="2"/>
        <v>#REF!</v>
      </c>
      <c r="H11" s="623" t="e">
        <f>#REF!</f>
        <v>#REF!</v>
      </c>
      <c r="I11" s="623" t="e">
        <f>#REF!</f>
        <v>#REF!</v>
      </c>
      <c r="J11" s="623" t="e">
        <f>#REF!</f>
        <v>#REF!</v>
      </c>
      <c r="L11" s="622" t="e">
        <f t="shared" si="0"/>
        <v>#REF!</v>
      </c>
    </row>
    <row r="12" spans="2:12">
      <c r="B12" t="s">
        <v>265</v>
      </c>
      <c r="C12" s="616" t="e">
        <f>#REF!</f>
        <v>#REF!</v>
      </c>
      <c r="D12" s="616" t="e">
        <f t="shared" si="1"/>
        <v>#REF!</v>
      </c>
      <c r="E12" s="616" t="e">
        <f>#REF!</f>
        <v>#REF!</v>
      </c>
      <c r="F12" s="616" t="e">
        <f t="shared" si="2"/>
        <v>#REF!</v>
      </c>
      <c r="H12" s="623" t="e">
        <f>#REF!</f>
        <v>#REF!</v>
      </c>
      <c r="I12" s="623" t="e">
        <f>#REF!</f>
        <v>#REF!</v>
      </c>
      <c r="J12" s="623" t="e">
        <f>#REF!</f>
        <v>#REF!</v>
      </c>
      <c r="L12" s="622" t="e">
        <f t="shared" si="0"/>
        <v>#REF!</v>
      </c>
    </row>
    <row r="13" spans="2:12">
      <c r="B13" t="s">
        <v>266</v>
      </c>
      <c r="C13" s="616" t="e">
        <f>#REF!</f>
        <v>#REF!</v>
      </c>
      <c r="D13" s="616" t="e">
        <f t="shared" si="1"/>
        <v>#REF!</v>
      </c>
      <c r="E13" s="616" t="e">
        <f>#REF!</f>
        <v>#REF!</v>
      </c>
      <c r="F13" s="616" t="e">
        <f t="shared" si="2"/>
        <v>#REF!</v>
      </c>
      <c r="H13" s="623" t="e">
        <f>#REF!</f>
        <v>#REF!</v>
      </c>
      <c r="I13" s="623" t="e">
        <f>#REF!</f>
        <v>#REF!</v>
      </c>
      <c r="J13" s="623" t="e">
        <f>#REF!</f>
        <v>#REF!</v>
      </c>
      <c r="L13" s="622" t="e">
        <f t="shared" si="0"/>
        <v>#REF!</v>
      </c>
    </row>
    <row r="14" spans="2:12">
      <c r="B14" t="s">
        <v>267</v>
      </c>
      <c r="C14" s="616" t="e">
        <f>#REF!</f>
        <v>#REF!</v>
      </c>
      <c r="D14" s="616" t="e">
        <f t="shared" si="1"/>
        <v>#REF!</v>
      </c>
      <c r="E14" s="616" t="e">
        <f>#REF!</f>
        <v>#REF!</v>
      </c>
      <c r="F14" s="616" t="e">
        <f t="shared" si="2"/>
        <v>#REF!</v>
      </c>
      <c r="H14" s="623" t="e">
        <f>#REF!</f>
        <v>#REF!</v>
      </c>
      <c r="I14" s="623" t="e">
        <f>#REF!</f>
        <v>#REF!</v>
      </c>
      <c r="J14" s="623" t="e">
        <f>#REF!</f>
        <v>#REF!</v>
      </c>
      <c r="L14" s="622" t="e">
        <f t="shared" si="0"/>
        <v>#REF!</v>
      </c>
    </row>
    <row r="15" spans="2:12">
      <c r="B15" t="s">
        <v>268</v>
      </c>
      <c r="C15" s="616" t="e">
        <f>#REF!</f>
        <v>#REF!</v>
      </c>
      <c r="D15" s="616" t="e">
        <f t="shared" si="1"/>
        <v>#REF!</v>
      </c>
      <c r="E15" s="616" t="e">
        <f>#REF!</f>
        <v>#REF!</v>
      </c>
      <c r="F15" s="616" t="e">
        <f t="shared" si="2"/>
        <v>#REF!</v>
      </c>
      <c r="H15" s="623" t="e">
        <f>#REF!</f>
        <v>#REF!</v>
      </c>
      <c r="I15" s="623" t="e">
        <f>#REF!</f>
        <v>#REF!</v>
      </c>
      <c r="J15" s="623" t="e">
        <f>#REF!</f>
        <v>#REF!</v>
      </c>
      <c r="L15" s="622" t="e">
        <f t="shared" si="0"/>
        <v>#REF!</v>
      </c>
    </row>
    <row r="16" spans="2:12">
      <c r="B16" t="s">
        <v>365</v>
      </c>
      <c r="C16" s="616" t="e">
        <f>#REF!</f>
        <v>#REF!</v>
      </c>
      <c r="D16" s="616" t="e">
        <f t="shared" si="1"/>
        <v>#REF!</v>
      </c>
      <c r="E16" s="616" t="e">
        <f>#REF!</f>
        <v>#REF!</v>
      </c>
      <c r="F16" s="616" t="e">
        <f t="shared" si="2"/>
        <v>#REF!</v>
      </c>
      <c r="H16" s="623" t="e">
        <f>#REF!</f>
        <v>#REF!</v>
      </c>
      <c r="I16" s="623" t="e">
        <f>#REF!</f>
        <v>#REF!</v>
      </c>
      <c r="J16" s="623" t="e">
        <f>#REF!</f>
        <v>#REF!</v>
      </c>
      <c r="L16" s="622" t="e">
        <f t="shared" si="0"/>
        <v>#REF!</v>
      </c>
    </row>
    <row r="17" spans="2:29" s="620" customFormat="1">
      <c r="B17" s="618" t="s">
        <v>33</v>
      </c>
      <c r="C17" s="619"/>
      <c r="D17" s="619" t="e">
        <f>SUM(D3:D16)</f>
        <v>#REF!</v>
      </c>
      <c r="E17" s="619" t="e">
        <f>SUM(E3:E16)</f>
        <v>#REF!</v>
      </c>
      <c r="F17" s="619" t="e">
        <f>SUM(F3:F16)</f>
        <v>#REF!</v>
      </c>
      <c r="H17" s="625" t="e">
        <f>SUM(H3:H16)</f>
        <v>#REF!</v>
      </c>
      <c r="I17" s="625" t="e">
        <f>SUM(I3:I16)</f>
        <v>#REF!</v>
      </c>
      <c r="J17" s="625" t="e">
        <f>SUM(J3:J16)</f>
        <v>#REF!</v>
      </c>
      <c r="L17" s="619" t="e">
        <f>SUM(L3:L16)</f>
        <v>#REF!</v>
      </c>
    </row>
    <row r="18" spans="2:29">
      <c r="H18" s="623" t="e">
        <f>H17</f>
        <v>#REF!</v>
      </c>
      <c r="I18" s="628" t="s">
        <v>373</v>
      </c>
      <c r="J18" s="627" t="e">
        <f>I17+J17</f>
        <v>#REF!</v>
      </c>
    </row>
    <row r="19" spans="2:29">
      <c r="H19" s="626"/>
      <c r="I19" s="629" t="s">
        <v>372</v>
      </c>
      <c r="J19" s="627" t="e">
        <f>H18-J18</f>
        <v>#REF!</v>
      </c>
      <c r="L19" s="622" t="e">
        <f>H17-L17</f>
        <v>#REF!</v>
      </c>
    </row>
    <row r="21" spans="2:29">
      <c r="I21" s="267" t="s">
        <v>374</v>
      </c>
      <c r="N21" s="631">
        <v>1</v>
      </c>
      <c r="O21" s="631">
        <v>2</v>
      </c>
      <c r="P21" s="631">
        <v>3</v>
      </c>
      <c r="Q21" s="631">
        <v>4</v>
      </c>
      <c r="R21" s="631">
        <v>5</v>
      </c>
      <c r="S21" s="631">
        <v>6</v>
      </c>
      <c r="T21" s="631">
        <v>7</v>
      </c>
      <c r="U21" s="631">
        <v>8</v>
      </c>
      <c r="V21" s="631">
        <v>9</v>
      </c>
      <c r="W21" s="631">
        <v>10</v>
      </c>
      <c r="X21" s="631">
        <v>11</v>
      </c>
      <c r="Y21" s="631">
        <v>12</v>
      </c>
      <c r="Z21" s="631">
        <v>13</v>
      </c>
      <c r="AA21" s="631">
        <v>14</v>
      </c>
      <c r="AB21" s="631">
        <v>15</v>
      </c>
    </row>
    <row r="22" spans="2:29">
      <c r="I22" s="267" t="s">
        <v>375</v>
      </c>
      <c r="J22" s="634">
        <v>3338805803.5769792</v>
      </c>
      <c r="N22" s="632">
        <f>-PPMT(0.05,N21,15,$J$22)</f>
        <v>154727898.82077864</v>
      </c>
      <c r="O22" s="632">
        <f t="shared" ref="O22:AB22" si="3">-PPMT(0.05,O21,15,$J$22)</f>
        <v>162464293.76181757</v>
      </c>
      <c r="P22" s="632">
        <f t="shared" si="3"/>
        <v>170587508.44990847</v>
      </c>
      <c r="Q22" s="632">
        <f t="shared" si="3"/>
        <v>179116883.87240386</v>
      </c>
      <c r="R22" s="632">
        <f t="shared" si="3"/>
        <v>188072728.06602407</v>
      </c>
      <c r="S22" s="632">
        <f t="shared" si="3"/>
        <v>197476364.46932527</v>
      </c>
      <c r="T22" s="632">
        <f t="shared" si="3"/>
        <v>207350182.69279152</v>
      </c>
      <c r="U22" s="632">
        <f t="shared" si="3"/>
        <v>217717691.82743111</v>
      </c>
      <c r="V22" s="632">
        <f t="shared" si="3"/>
        <v>228603576.41880265</v>
      </c>
      <c r="W22" s="632">
        <f t="shared" si="3"/>
        <v>240033755.23974282</v>
      </c>
      <c r="X22" s="632">
        <f t="shared" si="3"/>
        <v>252035443.00172994</v>
      </c>
      <c r="Y22" s="632">
        <f t="shared" si="3"/>
        <v>264637215.15181649</v>
      </c>
      <c r="Z22" s="632">
        <f t="shared" si="3"/>
        <v>277869075.90940726</v>
      </c>
      <c r="AA22" s="632">
        <f t="shared" si="3"/>
        <v>291762529.70487761</v>
      </c>
      <c r="AB22" s="632">
        <f t="shared" si="3"/>
        <v>306350656.19012153</v>
      </c>
      <c r="AC22" s="622">
        <f>SUM(N22:AB22)</f>
        <v>3338805803.5769787</v>
      </c>
    </row>
    <row r="23" spans="2:29">
      <c r="I23" s="267" t="s">
        <v>376</v>
      </c>
      <c r="J23" s="634">
        <f>SUM(N23:AB23)</f>
        <v>1486217031.4174352</v>
      </c>
      <c r="N23" s="632">
        <f>-IPMT(0.05,N21,15,$J$22)</f>
        <v>166940290.17884898</v>
      </c>
      <c r="O23" s="632">
        <f t="shared" ref="O23:AB23" si="4">-IPMT(0.05,O21,15,$J$22)</f>
        <v>159203895.23781005</v>
      </c>
      <c r="P23" s="632">
        <f t="shared" si="4"/>
        <v>151080680.54971915</v>
      </c>
      <c r="Q23" s="632">
        <f t="shared" si="4"/>
        <v>142551305.1272237</v>
      </c>
      <c r="R23" s="632">
        <f t="shared" si="4"/>
        <v>133595460.93360355</v>
      </c>
      <c r="S23" s="632">
        <f t="shared" si="4"/>
        <v>124191824.53030236</v>
      </c>
      <c r="T23" s="632">
        <f t="shared" si="4"/>
        <v>114318006.30683607</v>
      </c>
      <c r="U23" s="632">
        <f t="shared" si="4"/>
        <v>103950497.17219649</v>
      </c>
      <c r="V23" s="632">
        <f t="shared" si="4"/>
        <v>93064612.580824941</v>
      </c>
      <c r="W23" s="632">
        <f t="shared" si="4"/>
        <v>81634433.75988479</v>
      </c>
      <c r="X23" s="632">
        <f t="shared" si="4"/>
        <v>69632745.997897655</v>
      </c>
      <c r="Y23" s="632">
        <f t="shared" si="4"/>
        <v>57030973.847811155</v>
      </c>
      <c r="Z23" s="632">
        <f t="shared" si="4"/>
        <v>43799113.090220332</v>
      </c>
      <c r="AA23" s="632">
        <f t="shared" si="4"/>
        <v>29905659.294749964</v>
      </c>
      <c r="AB23" s="632">
        <f t="shared" si="4"/>
        <v>15317532.809506081</v>
      </c>
      <c r="AC23" s="622">
        <f>SUM(N23:AB23)</f>
        <v>1486217031.4174352</v>
      </c>
    </row>
    <row r="24" spans="2:29">
      <c r="J24" s="622">
        <f>SUM(J22:J23)</f>
        <v>4825022834.9944143</v>
      </c>
      <c r="N24" s="633">
        <f>SUM(N22:N23)</f>
        <v>321668188.99962759</v>
      </c>
      <c r="O24" s="633">
        <f t="shared" ref="O24:AB24" si="5">SUM(O22:O23)</f>
        <v>321668188.99962759</v>
      </c>
      <c r="P24" s="633">
        <f t="shared" si="5"/>
        <v>321668188.99962759</v>
      </c>
      <c r="Q24" s="633">
        <f t="shared" si="5"/>
        <v>321668188.99962759</v>
      </c>
      <c r="R24" s="633">
        <f t="shared" si="5"/>
        <v>321668188.99962759</v>
      </c>
      <c r="S24" s="633">
        <f t="shared" si="5"/>
        <v>321668188.99962765</v>
      </c>
      <c r="T24" s="633">
        <f t="shared" si="5"/>
        <v>321668188.99962759</v>
      </c>
      <c r="U24" s="633">
        <f t="shared" si="5"/>
        <v>321668188.99962759</v>
      </c>
      <c r="V24" s="633">
        <f t="shared" si="5"/>
        <v>321668188.99962759</v>
      </c>
      <c r="W24" s="633">
        <f t="shared" si="5"/>
        <v>321668188.99962759</v>
      </c>
      <c r="X24" s="633">
        <f t="shared" si="5"/>
        <v>321668188.99962759</v>
      </c>
      <c r="Y24" s="633">
        <f t="shared" si="5"/>
        <v>321668188.99962765</v>
      </c>
      <c r="Z24" s="633">
        <f t="shared" si="5"/>
        <v>321668188.99962759</v>
      </c>
      <c r="AA24" s="633">
        <f t="shared" si="5"/>
        <v>321668188.99962759</v>
      </c>
      <c r="AB24" s="633">
        <f t="shared" si="5"/>
        <v>321668188.99962759</v>
      </c>
    </row>
    <row r="25" spans="2:29">
      <c r="J25" s="622" t="e">
        <f>J24-J19</f>
        <v>#REF!</v>
      </c>
    </row>
  </sheetData>
  <phoneticPr fontId="5"/>
  <pageMargins left="0.78700000000000003" right="0.78700000000000003" top="0.98399999999999999" bottom="0.98399999999999999" header="0.51200000000000001" footer="0.51200000000000001"/>
  <pageSetup paperSize="9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1"/>
  <sheetViews>
    <sheetView topLeftCell="A31" zoomScale="75" zoomScaleNormal="75" zoomScaleSheetLayoutView="75" workbookViewId="0">
      <selection activeCell="C61" sqref="C61"/>
    </sheetView>
  </sheetViews>
  <sheetFormatPr defaultColWidth="10.28515625" defaultRowHeight="12" outlineLevelRow="1"/>
  <cols>
    <col min="1" max="1" width="3.28515625" style="267" customWidth="1"/>
    <col min="2" max="2" width="14.42578125" style="267" customWidth="1"/>
    <col min="3" max="3" width="17.85546875" style="267" bestFit="1" customWidth="1"/>
    <col min="4" max="5" width="10.42578125" style="267" customWidth="1"/>
    <col min="6" max="6" width="14.85546875" style="267" bestFit="1" customWidth="1"/>
    <col min="7" max="8" width="10.42578125" style="267" customWidth="1"/>
    <col min="9" max="9" width="14.85546875" style="267" bestFit="1" customWidth="1"/>
    <col min="10" max="11" width="9.85546875" style="267" customWidth="1"/>
    <col min="12" max="12" width="14.85546875" style="267" bestFit="1" customWidth="1"/>
    <col min="13" max="14" width="9.85546875" style="267" customWidth="1"/>
    <col min="15" max="15" width="14.85546875" style="267" bestFit="1" customWidth="1"/>
    <col min="16" max="17" width="9.85546875" style="267" customWidth="1"/>
    <col min="18" max="18" width="14.85546875" style="267" bestFit="1" customWidth="1"/>
    <col min="19" max="20" width="9.85546875" style="267" customWidth="1"/>
    <col min="21" max="21" width="14.85546875" style="267" bestFit="1" customWidth="1"/>
    <col min="22" max="23" width="9.85546875" style="267" customWidth="1"/>
    <col min="24" max="24" width="12.7109375" style="267" bestFit="1" customWidth="1"/>
    <col min="25" max="25" width="15.28515625" style="267" customWidth="1"/>
    <col min="26" max="16384" width="10.28515625" style="267"/>
  </cols>
  <sheetData>
    <row r="1" spans="1:25" ht="18.75">
      <c r="A1" s="436" t="s">
        <v>329</v>
      </c>
      <c r="X1" s="437" t="s">
        <v>361</v>
      </c>
    </row>
    <row r="2" spans="1:25" ht="18" thickBot="1">
      <c r="B2" s="438" t="s">
        <v>242</v>
      </c>
      <c r="C2" s="438"/>
      <c r="W2" s="697" t="s">
        <v>243</v>
      </c>
      <c r="X2" s="697"/>
    </row>
    <row r="3" spans="1:25" s="1" customFormat="1" ht="15" customHeight="1">
      <c r="B3" s="587"/>
      <c r="C3" s="597"/>
      <c r="D3" s="709" t="s">
        <v>244</v>
      </c>
      <c r="E3" s="709"/>
      <c r="F3" s="709"/>
      <c r="G3" s="709"/>
      <c r="H3" s="709"/>
      <c r="I3" s="709"/>
      <c r="J3" s="709"/>
      <c r="K3" s="709"/>
      <c r="L3" s="709"/>
      <c r="M3" s="709"/>
      <c r="N3" s="709"/>
      <c r="O3" s="709"/>
      <c r="P3" s="715" t="s">
        <v>245</v>
      </c>
      <c r="Q3" s="709"/>
      <c r="R3" s="709"/>
      <c r="S3" s="709"/>
      <c r="T3" s="709"/>
      <c r="U3" s="709"/>
      <c r="V3" s="716" t="s">
        <v>246</v>
      </c>
      <c r="W3" s="717"/>
      <c r="X3" s="718"/>
    </row>
    <row r="4" spans="1:25" s="440" customFormat="1" ht="18.75" customHeight="1">
      <c r="B4" s="588"/>
      <c r="C4" s="598"/>
      <c r="D4" s="711" t="s">
        <v>247</v>
      </c>
      <c r="E4" s="711"/>
      <c r="F4" s="711"/>
      <c r="G4" s="711"/>
      <c r="H4" s="711"/>
      <c r="I4" s="711"/>
      <c r="J4" s="711"/>
      <c r="K4" s="711"/>
      <c r="L4" s="712"/>
      <c r="M4" s="710" t="s">
        <v>248</v>
      </c>
      <c r="N4" s="719"/>
      <c r="O4" s="719"/>
      <c r="P4" s="720" t="s">
        <v>247</v>
      </c>
      <c r="Q4" s="704"/>
      <c r="R4" s="721"/>
      <c r="S4" s="703" t="s">
        <v>248</v>
      </c>
      <c r="T4" s="704"/>
      <c r="U4" s="704"/>
      <c r="V4" s="720" t="s">
        <v>248</v>
      </c>
      <c r="W4" s="704"/>
      <c r="X4" s="726"/>
      <c r="Y4" s="441"/>
    </row>
    <row r="5" spans="1:25" s="440" customFormat="1" ht="18.75" customHeight="1">
      <c r="B5" s="588"/>
      <c r="C5" s="598"/>
      <c r="D5" s="711" t="s">
        <v>302</v>
      </c>
      <c r="E5" s="711"/>
      <c r="F5" s="711"/>
      <c r="G5" s="711"/>
      <c r="H5" s="711"/>
      <c r="I5" s="712"/>
      <c r="J5" s="710" t="s">
        <v>303</v>
      </c>
      <c r="K5" s="711"/>
      <c r="L5" s="712"/>
      <c r="M5" s="710" t="s">
        <v>249</v>
      </c>
      <c r="N5" s="711"/>
      <c r="O5" s="711"/>
      <c r="P5" s="722"/>
      <c r="Q5" s="706"/>
      <c r="R5" s="723"/>
      <c r="S5" s="705"/>
      <c r="T5" s="706"/>
      <c r="U5" s="706"/>
      <c r="V5" s="722"/>
      <c r="W5" s="706"/>
      <c r="X5" s="727"/>
      <c r="Y5" s="441"/>
    </row>
    <row r="6" spans="1:25" s="440" customFormat="1" ht="18.75" customHeight="1">
      <c r="B6" s="588"/>
      <c r="C6" s="598"/>
      <c r="D6" s="711" t="s">
        <v>304</v>
      </c>
      <c r="E6" s="711"/>
      <c r="F6" s="711"/>
      <c r="G6" s="710" t="s">
        <v>250</v>
      </c>
      <c r="H6" s="711"/>
      <c r="I6" s="711"/>
      <c r="J6" s="711"/>
      <c r="K6" s="711"/>
      <c r="L6" s="711"/>
      <c r="M6" s="711"/>
      <c r="N6" s="711"/>
      <c r="O6" s="729"/>
      <c r="P6" s="724"/>
      <c r="Q6" s="708"/>
      <c r="R6" s="725"/>
      <c r="S6" s="707"/>
      <c r="T6" s="708"/>
      <c r="U6" s="708"/>
      <c r="V6" s="724"/>
      <c r="W6" s="708"/>
      <c r="X6" s="728"/>
      <c r="Y6" s="441"/>
    </row>
    <row r="7" spans="1:25" s="429" customFormat="1">
      <c r="B7" s="589"/>
      <c r="C7" s="599"/>
      <c r="D7" s="445" t="s">
        <v>19</v>
      </c>
      <c r="E7" s="443" t="s">
        <v>305</v>
      </c>
      <c r="F7" s="444" t="s">
        <v>251</v>
      </c>
      <c r="G7" s="445" t="s">
        <v>19</v>
      </c>
      <c r="H7" s="443" t="s">
        <v>305</v>
      </c>
      <c r="I7" s="444" t="s">
        <v>251</v>
      </c>
      <c r="J7" s="446" t="s">
        <v>19</v>
      </c>
      <c r="K7" s="443" t="s">
        <v>305</v>
      </c>
      <c r="L7" s="444" t="s">
        <v>251</v>
      </c>
      <c r="M7" s="446" t="s">
        <v>19</v>
      </c>
      <c r="N7" s="443" t="s">
        <v>305</v>
      </c>
      <c r="O7" s="447" t="s">
        <v>251</v>
      </c>
      <c r="P7" s="442" t="s">
        <v>19</v>
      </c>
      <c r="Q7" s="443" t="s">
        <v>305</v>
      </c>
      <c r="R7" s="444" t="s">
        <v>251</v>
      </c>
      <c r="S7" s="446" t="s">
        <v>19</v>
      </c>
      <c r="T7" s="443" t="s">
        <v>305</v>
      </c>
      <c r="U7" s="447" t="s">
        <v>251</v>
      </c>
      <c r="V7" s="442" t="s">
        <v>19</v>
      </c>
      <c r="W7" s="443" t="s">
        <v>305</v>
      </c>
      <c r="X7" s="448" t="s">
        <v>251</v>
      </c>
      <c r="Y7" s="449"/>
    </row>
    <row r="8" spans="1:25" s="429" customFormat="1">
      <c r="B8" s="590" t="s">
        <v>306</v>
      </c>
      <c r="C8" s="600"/>
      <c r="D8" s="596" t="s">
        <v>252</v>
      </c>
      <c r="E8" s="451"/>
      <c r="F8" s="452"/>
      <c r="G8" s="453" t="s">
        <v>253</v>
      </c>
      <c r="H8" s="451"/>
      <c r="I8" s="454"/>
      <c r="J8" s="453" t="s">
        <v>254</v>
      </c>
      <c r="K8" s="451"/>
      <c r="L8" s="454"/>
      <c r="M8" s="453" t="s">
        <v>255</v>
      </c>
      <c r="N8" s="451"/>
      <c r="O8" s="452"/>
      <c r="P8" s="450" t="s">
        <v>307</v>
      </c>
      <c r="Q8" s="451"/>
      <c r="R8" s="454"/>
      <c r="S8" s="453" t="s">
        <v>308</v>
      </c>
      <c r="T8" s="451"/>
      <c r="U8" s="452"/>
      <c r="V8" s="450" t="s">
        <v>309</v>
      </c>
      <c r="W8" s="451"/>
      <c r="X8" s="455"/>
      <c r="Y8" s="449"/>
    </row>
    <row r="9" spans="1:25" ht="15.75" customHeight="1">
      <c r="B9" s="594" t="s">
        <v>256</v>
      </c>
      <c r="C9" s="608"/>
      <c r="D9" s="459"/>
      <c r="E9" s="457"/>
      <c r="F9" s="458"/>
      <c r="G9" s="459" t="e">
        <f>#REF!</f>
        <v>#REF!</v>
      </c>
      <c r="H9" s="457" t="e">
        <f>#REF!</f>
        <v>#REF!</v>
      </c>
      <c r="I9" s="458" t="e">
        <f>#REF!</f>
        <v>#REF!</v>
      </c>
      <c r="J9" s="459"/>
      <c r="K9" s="457"/>
      <c r="L9" s="460"/>
      <c r="M9" s="459"/>
      <c r="N9" s="457"/>
      <c r="O9" s="458" t="e">
        <f>#REF!/10^3</f>
        <v>#REF!</v>
      </c>
      <c r="P9" s="456"/>
      <c r="Q9" s="457"/>
      <c r="R9" s="460"/>
      <c r="S9" s="459"/>
      <c r="T9" s="457"/>
      <c r="U9" s="458"/>
      <c r="V9" s="456"/>
      <c r="W9" s="457"/>
      <c r="X9" s="461"/>
      <c r="Y9" s="268"/>
    </row>
    <row r="10" spans="1:25" ht="15.75" customHeight="1">
      <c r="B10" s="594" t="s">
        <v>257</v>
      </c>
      <c r="C10" s="608"/>
      <c r="D10" s="459"/>
      <c r="E10" s="457"/>
      <c r="F10" s="458"/>
      <c r="G10" s="459" t="e">
        <f>#REF!</f>
        <v>#REF!</v>
      </c>
      <c r="H10" s="457" t="e">
        <f>#REF!</f>
        <v>#REF!</v>
      </c>
      <c r="I10" s="458" t="e">
        <f>#REF!</f>
        <v>#REF!</v>
      </c>
      <c r="J10" s="459"/>
      <c r="K10" s="457"/>
      <c r="L10" s="460"/>
      <c r="M10" s="459"/>
      <c r="N10" s="457"/>
      <c r="O10" s="458" t="e">
        <f>#REF!/10^3</f>
        <v>#REF!</v>
      </c>
      <c r="P10" s="456"/>
      <c r="Q10" s="457"/>
      <c r="R10" s="460"/>
      <c r="S10" s="459"/>
      <c r="T10" s="457"/>
      <c r="U10" s="458"/>
      <c r="V10" s="456"/>
      <c r="W10" s="457"/>
      <c r="X10" s="461"/>
      <c r="Y10" s="268"/>
    </row>
    <row r="11" spans="1:25" ht="15.75" customHeight="1">
      <c r="B11" s="594" t="s">
        <v>258</v>
      </c>
      <c r="C11" s="608"/>
      <c r="D11" s="459"/>
      <c r="E11" s="457"/>
      <c r="F11" s="458"/>
      <c r="G11" s="459" t="e">
        <f>#REF!</f>
        <v>#REF!</v>
      </c>
      <c r="H11" s="457" t="e">
        <f>#REF!</f>
        <v>#REF!</v>
      </c>
      <c r="I11" s="458" t="e">
        <f>#REF!</f>
        <v>#REF!</v>
      </c>
      <c r="J11" s="459"/>
      <c r="K11" s="457"/>
      <c r="L11" s="460"/>
      <c r="M11" s="459"/>
      <c r="N11" s="457"/>
      <c r="O11" s="458" t="e">
        <f>#REF!/10^3</f>
        <v>#REF!</v>
      </c>
      <c r="P11" s="456"/>
      <c r="Q11" s="457"/>
      <c r="R11" s="460"/>
      <c r="S11" s="459"/>
      <c r="T11" s="457"/>
      <c r="U11" s="458"/>
      <c r="V11" s="456"/>
      <c r="W11" s="457"/>
      <c r="X11" s="461"/>
      <c r="Y11" s="268"/>
    </row>
    <row r="12" spans="1:25" ht="15.75" customHeight="1">
      <c r="B12" s="594" t="s">
        <v>259</v>
      </c>
      <c r="C12" s="608"/>
      <c r="D12" s="459"/>
      <c r="E12" s="457"/>
      <c r="F12" s="458"/>
      <c r="G12" s="459" t="e">
        <f>#REF!</f>
        <v>#REF!</v>
      </c>
      <c r="H12" s="457" t="e">
        <f>#REF!</f>
        <v>#REF!</v>
      </c>
      <c r="I12" s="458" t="e">
        <f>#REF!</f>
        <v>#REF!</v>
      </c>
      <c r="J12" s="459"/>
      <c r="K12" s="457"/>
      <c r="L12" s="460"/>
      <c r="M12" s="459"/>
      <c r="N12" s="457"/>
      <c r="O12" s="458" t="e">
        <f>#REF!/10^3</f>
        <v>#REF!</v>
      </c>
      <c r="P12" s="456"/>
      <c r="Q12" s="457"/>
      <c r="R12" s="460"/>
      <c r="S12" s="459"/>
      <c r="T12" s="457"/>
      <c r="U12" s="458"/>
      <c r="V12" s="456"/>
      <c r="W12" s="457"/>
      <c r="X12" s="461"/>
      <c r="Y12" s="268"/>
    </row>
    <row r="13" spans="1:25" ht="15.75" customHeight="1">
      <c r="B13" s="594" t="s">
        <v>260</v>
      </c>
      <c r="C13" s="608"/>
      <c r="D13" s="459"/>
      <c r="E13" s="457"/>
      <c r="F13" s="458"/>
      <c r="G13" s="459" t="e">
        <f>#REF!</f>
        <v>#REF!</v>
      </c>
      <c r="H13" s="457" t="e">
        <f>#REF!</f>
        <v>#REF!</v>
      </c>
      <c r="I13" s="458" t="e">
        <f>#REF!</f>
        <v>#REF!</v>
      </c>
      <c r="J13" s="459"/>
      <c r="K13" s="457"/>
      <c r="L13" s="460"/>
      <c r="M13" s="459"/>
      <c r="N13" s="457"/>
      <c r="O13" s="458" t="e">
        <f>#REF!/10^3</f>
        <v>#REF!</v>
      </c>
      <c r="P13" s="456"/>
      <c r="Q13" s="457"/>
      <c r="R13" s="460"/>
      <c r="S13" s="459"/>
      <c r="T13" s="457"/>
      <c r="U13" s="458"/>
      <c r="V13" s="456"/>
      <c r="W13" s="457"/>
      <c r="X13" s="461"/>
      <c r="Y13" s="268"/>
    </row>
    <row r="14" spans="1:25" ht="15.75" customHeight="1">
      <c r="B14" s="594" t="s">
        <v>261</v>
      </c>
      <c r="C14" s="608"/>
      <c r="D14" s="459"/>
      <c r="E14" s="457"/>
      <c r="F14" s="458"/>
      <c r="G14" s="459" t="e">
        <f>#REF!</f>
        <v>#REF!</v>
      </c>
      <c r="H14" s="457" t="e">
        <f>#REF!</f>
        <v>#REF!</v>
      </c>
      <c r="I14" s="458" t="e">
        <f>#REF!</f>
        <v>#REF!</v>
      </c>
      <c r="J14" s="459"/>
      <c r="K14" s="457"/>
      <c r="L14" s="460"/>
      <c r="M14" s="459"/>
      <c r="N14" s="457"/>
      <c r="O14" s="458" t="e">
        <f>#REF!/10^3</f>
        <v>#REF!</v>
      </c>
      <c r="P14" s="456"/>
      <c r="Q14" s="457"/>
      <c r="R14" s="460"/>
      <c r="S14" s="459"/>
      <c r="T14" s="457"/>
      <c r="U14" s="458"/>
      <c r="V14" s="456"/>
      <c r="W14" s="457"/>
      <c r="X14" s="461"/>
      <c r="Y14" s="268"/>
    </row>
    <row r="15" spans="1:25" ht="15.75" customHeight="1">
      <c r="B15" s="594" t="s">
        <v>262</v>
      </c>
      <c r="C15" s="608"/>
      <c r="D15" s="459"/>
      <c r="E15" s="457"/>
      <c r="F15" s="458"/>
      <c r="G15" s="459" t="e">
        <f>#REF!</f>
        <v>#REF!</v>
      </c>
      <c r="H15" s="457" t="e">
        <f>#REF!</f>
        <v>#REF!</v>
      </c>
      <c r="I15" s="458" t="e">
        <f>#REF!</f>
        <v>#REF!</v>
      </c>
      <c r="J15" s="459"/>
      <c r="K15" s="457"/>
      <c r="L15" s="460"/>
      <c r="M15" s="459"/>
      <c r="N15" s="457"/>
      <c r="O15" s="458" t="e">
        <f>#REF!/10^3</f>
        <v>#REF!</v>
      </c>
      <c r="P15" s="456"/>
      <c r="Q15" s="457"/>
      <c r="R15" s="460"/>
      <c r="S15" s="459"/>
      <c r="T15" s="457"/>
      <c r="U15" s="458"/>
      <c r="V15" s="456"/>
      <c r="W15" s="457"/>
      <c r="X15" s="461"/>
      <c r="Y15" s="268"/>
    </row>
    <row r="16" spans="1:25" ht="15.75" customHeight="1">
      <c r="B16" s="594" t="s">
        <v>263</v>
      </c>
      <c r="C16" s="608"/>
      <c r="D16" s="459"/>
      <c r="E16" s="457"/>
      <c r="F16" s="458"/>
      <c r="G16" s="459" t="e">
        <f>#REF!</f>
        <v>#REF!</v>
      </c>
      <c r="H16" s="457" t="e">
        <f>#REF!</f>
        <v>#REF!</v>
      </c>
      <c r="I16" s="458" t="e">
        <f>#REF!</f>
        <v>#REF!</v>
      </c>
      <c r="J16" s="459"/>
      <c r="K16" s="457"/>
      <c r="L16" s="460"/>
      <c r="M16" s="459"/>
      <c r="N16" s="457"/>
      <c r="O16" s="458" t="e">
        <f>#REF!/10^3</f>
        <v>#REF!</v>
      </c>
      <c r="P16" s="456"/>
      <c r="Q16" s="457"/>
      <c r="R16" s="460"/>
      <c r="S16" s="459"/>
      <c r="T16" s="457"/>
      <c r="U16" s="458"/>
      <c r="V16" s="456"/>
      <c r="W16" s="457"/>
      <c r="X16" s="461"/>
      <c r="Y16" s="268"/>
    </row>
    <row r="17" spans="1:31" ht="15.75" customHeight="1">
      <c r="B17" s="594" t="s">
        <v>264</v>
      </c>
      <c r="C17" s="608"/>
      <c r="D17" s="459"/>
      <c r="E17" s="457"/>
      <c r="F17" s="458"/>
      <c r="G17" s="459" t="e">
        <f>#REF!</f>
        <v>#REF!</v>
      </c>
      <c r="H17" s="457" t="e">
        <f>#REF!</f>
        <v>#REF!</v>
      </c>
      <c r="I17" s="458" t="e">
        <f>#REF!</f>
        <v>#REF!</v>
      </c>
      <c r="J17" s="459"/>
      <c r="K17" s="457"/>
      <c r="L17" s="460"/>
      <c r="M17" s="459"/>
      <c r="N17" s="457"/>
      <c r="O17" s="458" t="e">
        <f>#REF!/10^3</f>
        <v>#REF!</v>
      </c>
      <c r="P17" s="456"/>
      <c r="Q17" s="457"/>
      <c r="R17" s="460"/>
      <c r="S17" s="459"/>
      <c r="T17" s="457"/>
      <c r="U17" s="458"/>
      <c r="V17" s="456"/>
      <c r="W17" s="457"/>
      <c r="X17" s="461"/>
      <c r="Y17" s="268"/>
    </row>
    <row r="18" spans="1:31" ht="15.75" customHeight="1">
      <c r="B18" s="594" t="s">
        <v>265</v>
      </c>
      <c r="C18" s="608"/>
      <c r="D18" s="459"/>
      <c r="E18" s="457"/>
      <c r="F18" s="458"/>
      <c r="G18" s="459" t="e">
        <f>#REF!</f>
        <v>#REF!</v>
      </c>
      <c r="H18" s="457" t="e">
        <f>#REF!</f>
        <v>#REF!</v>
      </c>
      <c r="I18" s="458" t="e">
        <f>#REF!</f>
        <v>#REF!</v>
      </c>
      <c r="J18" s="459"/>
      <c r="K18" s="457"/>
      <c r="L18" s="460"/>
      <c r="M18" s="459"/>
      <c r="N18" s="457"/>
      <c r="O18" s="458" t="e">
        <f>#REF!/10^3</f>
        <v>#REF!</v>
      </c>
      <c r="P18" s="456"/>
      <c r="Q18" s="457"/>
      <c r="R18" s="460"/>
      <c r="S18" s="459"/>
      <c r="T18" s="457"/>
      <c r="U18" s="458"/>
      <c r="V18" s="456"/>
      <c r="W18" s="457"/>
      <c r="X18" s="461"/>
      <c r="Y18" s="268"/>
    </row>
    <row r="19" spans="1:31" ht="15.75" customHeight="1">
      <c r="B19" s="594" t="s">
        <v>266</v>
      </c>
      <c r="C19" s="608"/>
      <c r="D19" s="459"/>
      <c r="E19" s="457"/>
      <c r="F19" s="458"/>
      <c r="G19" s="459" t="e">
        <f>#REF!</f>
        <v>#REF!</v>
      </c>
      <c r="H19" s="457" t="e">
        <f>#REF!</f>
        <v>#REF!</v>
      </c>
      <c r="I19" s="458" t="e">
        <f>#REF!</f>
        <v>#REF!</v>
      </c>
      <c r="J19" s="459"/>
      <c r="K19" s="457"/>
      <c r="L19" s="460"/>
      <c r="M19" s="459"/>
      <c r="N19" s="457"/>
      <c r="O19" s="458" t="e">
        <f>#REF!/10^3</f>
        <v>#REF!</v>
      </c>
      <c r="P19" s="456"/>
      <c r="Q19" s="457"/>
      <c r="R19" s="460"/>
      <c r="S19" s="459"/>
      <c r="T19" s="457"/>
      <c r="U19" s="458"/>
      <c r="V19" s="456"/>
      <c r="W19" s="457"/>
      <c r="X19" s="461"/>
      <c r="Y19" s="268"/>
    </row>
    <row r="20" spans="1:31" ht="15.75" customHeight="1">
      <c r="B20" s="594" t="s">
        <v>267</v>
      </c>
      <c r="C20" s="608"/>
      <c r="D20" s="459"/>
      <c r="E20" s="457"/>
      <c r="F20" s="458"/>
      <c r="G20" s="459" t="e">
        <f>#REF!</f>
        <v>#REF!</v>
      </c>
      <c r="H20" s="457" t="e">
        <f>#REF!</f>
        <v>#REF!</v>
      </c>
      <c r="I20" s="458" t="e">
        <f>#REF!</f>
        <v>#REF!</v>
      </c>
      <c r="J20" s="459"/>
      <c r="K20" s="457"/>
      <c r="L20" s="460"/>
      <c r="M20" s="459"/>
      <c r="N20" s="457"/>
      <c r="O20" s="458" t="e">
        <f>#REF!/10^3</f>
        <v>#REF!</v>
      </c>
      <c r="P20" s="456"/>
      <c r="Q20" s="457"/>
      <c r="R20" s="460"/>
      <c r="S20" s="459"/>
      <c r="T20" s="457"/>
      <c r="U20" s="458"/>
      <c r="V20" s="456"/>
      <c r="W20" s="457"/>
      <c r="X20" s="461"/>
      <c r="Y20" s="268"/>
    </row>
    <row r="21" spans="1:31" ht="15.75" customHeight="1">
      <c r="B21" s="594" t="s">
        <v>268</v>
      </c>
      <c r="C21" s="608"/>
      <c r="D21" s="459"/>
      <c r="E21" s="457"/>
      <c r="F21" s="458"/>
      <c r="G21" s="459" t="e">
        <f>#REF!</f>
        <v>#REF!</v>
      </c>
      <c r="H21" s="457" t="e">
        <f>#REF!</f>
        <v>#REF!</v>
      </c>
      <c r="I21" s="458" t="e">
        <f>#REF!</f>
        <v>#REF!</v>
      </c>
      <c r="J21" s="459"/>
      <c r="K21" s="457"/>
      <c r="L21" s="460"/>
      <c r="M21" s="459"/>
      <c r="N21" s="457"/>
      <c r="O21" s="458" t="e">
        <f>#REF!/10^3</f>
        <v>#REF!</v>
      </c>
      <c r="P21" s="456"/>
      <c r="Q21" s="457"/>
      <c r="R21" s="460"/>
      <c r="S21" s="459"/>
      <c r="T21" s="457"/>
      <c r="U21" s="458"/>
      <c r="V21" s="456"/>
      <c r="W21" s="457"/>
      <c r="X21" s="461"/>
      <c r="Y21" s="268"/>
    </row>
    <row r="22" spans="1:31" ht="15.75" customHeight="1" thickBot="1">
      <c r="B22" s="595" t="s">
        <v>310</v>
      </c>
      <c r="C22" s="609"/>
      <c r="D22" s="465"/>
      <c r="E22" s="463"/>
      <c r="F22" s="464"/>
      <c r="G22" s="465" t="e">
        <f>#REF!</f>
        <v>#REF!</v>
      </c>
      <c r="H22" s="463" t="e">
        <f>#REF!</f>
        <v>#REF!</v>
      </c>
      <c r="I22" s="464" t="e">
        <f>#REF!</f>
        <v>#REF!</v>
      </c>
      <c r="J22" s="465"/>
      <c r="K22" s="463"/>
      <c r="L22" s="466"/>
      <c r="M22" s="465"/>
      <c r="N22" s="463"/>
      <c r="O22" s="464" t="e">
        <f>#REF!/10^3</f>
        <v>#REF!</v>
      </c>
      <c r="P22" s="462"/>
      <c r="Q22" s="463"/>
      <c r="R22" s="466"/>
      <c r="S22" s="465"/>
      <c r="T22" s="463"/>
      <c r="U22" s="464"/>
      <c r="V22" s="462"/>
      <c r="W22" s="463"/>
      <c r="X22" s="467"/>
      <c r="Y22" s="268"/>
    </row>
    <row r="23" spans="1:31" ht="24.75" customHeight="1" thickBot="1">
      <c r="A23" s="267" t="s">
        <v>311</v>
      </c>
      <c r="B23" s="591" t="s">
        <v>269</v>
      </c>
      <c r="C23" s="601"/>
      <c r="D23" s="470"/>
      <c r="E23" s="469"/>
      <c r="F23" s="433"/>
      <c r="G23" s="470" t="e">
        <f>SUM(G9:G22)</f>
        <v>#REF!</v>
      </c>
      <c r="H23" s="469" t="e">
        <f>SUM(H9:H10,H12:H13,H16,H18:H22)</f>
        <v>#REF!</v>
      </c>
      <c r="I23" s="433" t="e">
        <f>SUM(I9:I22)</f>
        <v>#REF!</v>
      </c>
      <c r="J23" s="470"/>
      <c r="K23" s="469"/>
      <c r="L23" s="433"/>
      <c r="M23" s="470"/>
      <c r="N23" s="469"/>
      <c r="O23" s="433" t="e">
        <f>SUM(O9:O22)</f>
        <v>#REF!</v>
      </c>
      <c r="P23" s="470"/>
      <c r="Q23" s="469"/>
      <c r="R23" s="433"/>
      <c r="S23" s="470"/>
      <c r="T23" s="469"/>
      <c r="U23" s="433"/>
      <c r="V23" s="470"/>
      <c r="W23" s="469"/>
      <c r="X23" s="433"/>
      <c r="Y23" s="268"/>
    </row>
    <row r="24" spans="1:31" s="268" customFormat="1" ht="24.75" customHeight="1" thickBot="1">
      <c r="B24" s="211"/>
      <c r="C24" s="211"/>
      <c r="D24" s="268" t="s">
        <v>360</v>
      </c>
      <c r="E24" s="471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</row>
    <row r="25" spans="1:31" ht="24.75" customHeight="1" thickBot="1">
      <c r="A25" s="267" t="s">
        <v>312</v>
      </c>
      <c r="B25" s="591" t="s">
        <v>270</v>
      </c>
      <c r="C25" s="601"/>
      <c r="D25" s="468"/>
      <c r="E25" s="469"/>
      <c r="F25" s="433"/>
      <c r="G25" s="470" t="e">
        <f>G23</f>
        <v>#REF!</v>
      </c>
      <c r="H25" s="469" t="e">
        <f>#REF!/15/10^3</f>
        <v>#REF!</v>
      </c>
      <c r="I25" s="433" t="e">
        <f>#REF!/10^3</f>
        <v>#REF!</v>
      </c>
      <c r="J25" s="470"/>
      <c r="K25" s="469"/>
      <c r="L25" s="433"/>
      <c r="M25" s="211"/>
      <c r="N25" s="211"/>
      <c r="O25" s="614"/>
      <c r="P25" s="211"/>
      <c r="Q25" s="268"/>
      <c r="R25" s="268"/>
      <c r="S25" s="268"/>
      <c r="T25" s="268"/>
      <c r="U25" s="268"/>
      <c r="V25" s="268"/>
      <c r="W25" s="268"/>
      <c r="X25" s="268"/>
      <c r="Y25" s="268"/>
    </row>
    <row r="26" spans="1:31" s="268" customFormat="1" ht="24.75" customHeight="1" thickBot="1">
      <c r="B26" s="211"/>
      <c r="C26" s="211"/>
      <c r="D26" s="29"/>
      <c r="E26" s="471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11" t="s">
        <v>271</v>
      </c>
      <c r="U26" s="267"/>
    </row>
    <row r="27" spans="1:31" ht="24.75" customHeight="1" thickBot="1">
      <c r="A27" s="267" t="s">
        <v>312</v>
      </c>
      <c r="B27" s="611" t="s">
        <v>343</v>
      </c>
      <c r="C27" s="610" t="s">
        <v>239</v>
      </c>
      <c r="D27" s="468"/>
      <c r="E27" s="469"/>
      <c r="F27" s="615"/>
      <c r="G27" s="470" t="e">
        <f>ブロック①!D6/15/10^3</f>
        <v>#REF!</v>
      </c>
      <c r="H27" s="469" t="e">
        <f>ブロック①!D46/15/10^3</f>
        <v>#REF!</v>
      </c>
      <c r="I27" s="615">
        <f>ブロック①!T57/10^3</f>
        <v>0</v>
      </c>
      <c r="J27" s="470"/>
      <c r="K27" s="469"/>
      <c r="L27" s="615"/>
      <c r="M27" s="211"/>
      <c r="N27" s="211"/>
      <c r="O27" s="614"/>
      <c r="P27" s="211"/>
      <c r="Q27" s="211" t="s">
        <v>272</v>
      </c>
      <c r="R27" s="268"/>
      <c r="S27" s="268"/>
      <c r="T27" s="268"/>
      <c r="V27" s="268"/>
      <c r="W27" s="268"/>
      <c r="X27" s="268"/>
      <c r="Y27" s="268"/>
    </row>
    <row r="28" spans="1:31" ht="24.75" customHeight="1" thickBot="1">
      <c r="B28" s="612"/>
      <c r="C28" s="610" t="s">
        <v>240</v>
      </c>
      <c r="D28" s="468"/>
      <c r="E28" s="469"/>
      <c r="F28" s="615"/>
      <c r="G28" s="470" t="e">
        <f>ブロック②!D6/15/10^3</f>
        <v>#REF!</v>
      </c>
      <c r="H28" s="469" t="e">
        <f>ブロック②!D56/15/10^3</f>
        <v>#REF!</v>
      </c>
      <c r="I28" s="615">
        <f>ブロック②!T67/10^3</f>
        <v>0</v>
      </c>
      <c r="J28" s="470"/>
      <c r="K28" s="469"/>
      <c r="L28" s="615"/>
      <c r="M28" s="211"/>
      <c r="N28" s="211"/>
      <c r="O28" s="614"/>
      <c r="P28" s="211"/>
      <c r="Q28" s="211" t="s">
        <v>273</v>
      </c>
      <c r="R28" s="268"/>
      <c r="S28" s="268"/>
      <c r="T28" s="268"/>
      <c r="V28" s="268"/>
      <c r="W28" s="268"/>
      <c r="X28" s="268"/>
      <c r="Y28" s="268"/>
    </row>
    <row r="29" spans="1:31" ht="24.75" customHeight="1" thickBot="1">
      <c r="B29" s="613"/>
      <c r="C29" s="610" t="s">
        <v>344</v>
      </c>
      <c r="D29" s="468"/>
      <c r="E29" s="469"/>
      <c r="F29" s="615"/>
      <c r="G29" s="470" t="e">
        <f>ブロック③!D6/15/10^3</f>
        <v>#REF!</v>
      </c>
      <c r="H29" s="469" t="e">
        <f>ブロック③!D46/15/10^3</f>
        <v>#REF!</v>
      </c>
      <c r="I29" s="615">
        <f>ブロック③!T57/10^3</f>
        <v>0</v>
      </c>
      <c r="J29" s="470"/>
      <c r="K29" s="469"/>
      <c r="L29" s="615"/>
      <c r="M29" s="211"/>
      <c r="N29" s="211"/>
      <c r="O29" s="614"/>
      <c r="P29" s="211"/>
      <c r="Q29" s="268"/>
      <c r="R29" s="268"/>
      <c r="S29" s="268"/>
      <c r="T29" s="268"/>
      <c r="U29" s="268"/>
      <c r="V29" s="268"/>
      <c r="W29" s="268"/>
      <c r="X29" s="268"/>
      <c r="Y29" s="268"/>
    </row>
    <row r="30" spans="1:31" ht="24.75" customHeight="1" thickBot="1">
      <c r="B30" s="269"/>
      <c r="C30" s="269"/>
      <c r="D30" s="268"/>
      <c r="E30" s="472"/>
      <c r="F30" s="433"/>
      <c r="G30" s="259" t="e">
        <f>SUM(G27:G29)</f>
        <v>#REF!</v>
      </c>
      <c r="H30" s="439" t="e">
        <f>SUM(H27:H29)</f>
        <v>#REF!</v>
      </c>
      <c r="I30" s="433">
        <f>SUM(I27:I29)</f>
        <v>0</v>
      </c>
      <c r="J30" s="259"/>
      <c r="K30" s="473"/>
      <c r="L30" s="433"/>
      <c r="M30" s="268"/>
      <c r="N30" s="268"/>
      <c r="P30" s="268"/>
      <c r="Y30" s="268"/>
      <c r="Z30" s="268"/>
      <c r="AA30" s="268"/>
      <c r="AB30" s="268"/>
      <c r="AC30" s="268"/>
      <c r="AD30" s="268"/>
      <c r="AE30" s="268"/>
    </row>
    <row r="31" spans="1:31">
      <c r="D31" s="268"/>
      <c r="E31" s="268"/>
      <c r="F31" s="268"/>
      <c r="G31" s="268"/>
      <c r="H31" s="268"/>
      <c r="I31" s="268"/>
      <c r="J31" s="268"/>
      <c r="K31" s="268"/>
      <c r="L31" s="268"/>
      <c r="M31" s="268"/>
      <c r="N31" s="268"/>
      <c r="P31" s="268"/>
      <c r="Y31" s="268"/>
      <c r="Z31" s="268"/>
      <c r="AA31" s="268"/>
      <c r="AB31" s="268"/>
      <c r="AC31" s="268"/>
      <c r="AD31" s="268"/>
      <c r="AE31" s="268"/>
    </row>
    <row r="32" spans="1:31" ht="18" thickBot="1">
      <c r="B32" s="474" t="s">
        <v>274</v>
      </c>
      <c r="C32" s="474"/>
      <c r="W32" s="697" t="s">
        <v>275</v>
      </c>
      <c r="X32" s="697"/>
    </row>
    <row r="33" spans="1:25" ht="17.25" customHeight="1">
      <c r="A33" s="730" t="s">
        <v>276</v>
      </c>
      <c r="B33" s="701" t="s">
        <v>174</v>
      </c>
      <c r="C33" s="603"/>
      <c r="D33" s="475" t="s">
        <v>277</v>
      </c>
      <c r="E33" s="475"/>
      <c r="F33" s="475"/>
      <c r="G33" s="476"/>
      <c r="H33" s="475"/>
      <c r="I33" s="477"/>
      <c r="J33" s="478" t="s">
        <v>278</v>
      </c>
      <c r="K33" s="479"/>
      <c r="L33" s="480"/>
      <c r="M33" s="481" t="s">
        <v>277</v>
      </c>
      <c r="N33" s="479"/>
      <c r="O33" s="479"/>
      <c r="P33" s="482" t="s">
        <v>279</v>
      </c>
      <c r="Q33" s="479"/>
      <c r="R33" s="479"/>
      <c r="S33" s="481" t="s">
        <v>313</v>
      </c>
      <c r="T33" s="479"/>
      <c r="U33" s="483"/>
      <c r="V33" s="482" t="s">
        <v>280</v>
      </c>
      <c r="W33" s="479"/>
      <c r="X33" s="483"/>
      <c r="Y33" s="268"/>
    </row>
    <row r="34" spans="1:25" ht="17.25" customHeight="1">
      <c r="A34" s="731"/>
      <c r="B34" s="699"/>
      <c r="C34" s="604"/>
      <c r="D34" s="484"/>
      <c r="E34" s="484"/>
      <c r="F34" s="485" t="e">
        <f>#REF!</f>
        <v>#REF!</v>
      </c>
      <c r="G34" s="486"/>
      <c r="H34" s="484"/>
      <c r="I34" s="268"/>
      <c r="J34" s="487" t="s">
        <v>314</v>
      </c>
      <c r="K34" s="488"/>
      <c r="L34" s="489" t="e">
        <f>#REF!</f>
        <v>#REF!</v>
      </c>
      <c r="M34" s="484"/>
      <c r="N34" s="484"/>
      <c r="O34" s="490" t="e">
        <f>F34</f>
        <v>#REF!</v>
      </c>
      <c r="P34" s="491"/>
      <c r="Q34" s="484"/>
      <c r="R34" s="490">
        <v>1142161</v>
      </c>
      <c r="S34" s="486"/>
      <c r="T34" s="484"/>
      <c r="U34" s="492"/>
      <c r="V34" s="491"/>
      <c r="W34" s="484"/>
      <c r="X34" s="493">
        <v>1132765.6666666667</v>
      </c>
      <c r="Y34" s="268"/>
    </row>
    <row r="35" spans="1:25" ht="17.25" customHeight="1">
      <c r="A35" s="731"/>
      <c r="B35" s="698" t="s">
        <v>234</v>
      </c>
      <c r="C35" s="605"/>
      <c r="D35" s="494" t="s">
        <v>315</v>
      </c>
      <c r="E35" s="494"/>
      <c r="F35" s="494"/>
      <c r="G35" s="494" t="s">
        <v>316</v>
      </c>
      <c r="H35" s="494"/>
      <c r="I35" s="494"/>
      <c r="J35" s="494"/>
      <c r="K35" s="494"/>
      <c r="L35" s="494"/>
      <c r="M35" s="494"/>
      <c r="N35" s="494"/>
      <c r="O35" s="494"/>
      <c r="P35" s="494"/>
      <c r="Q35" s="494"/>
      <c r="R35" s="494"/>
      <c r="S35" s="494"/>
      <c r="T35" s="494"/>
      <c r="U35" s="495"/>
      <c r="V35" s="496" t="s">
        <v>281</v>
      </c>
      <c r="W35" s="497"/>
      <c r="X35" s="498"/>
      <c r="Y35" s="268"/>
    </row>
    <row r="36" spans="1:25" ht="17.25" customHeight="1" thickBot="1">
      <c r="A36" s="732"/>
      <c r="B36" s="702"/>
      <c r="C36" s="606"/>
      <c r="D36" s="499"/>
      <c r="E36" s="499"/>
      <c r="F36" s="500" t="e">
        <f>#REF!</f>
        <v>#REF!</v>
      </c>
      <c r="G36" s="501"/>
      <c r="H36" s="499"/>
      <c r="I36" s="499"/>
      <c r="J36" s="499"/>
      <c r="K36" s="499"/>
      <c r="L36" s="502"/>
      <c r="M36" s="499"/>
      <c r="N36" s="499"/>
      <c r="O36" s="499"/>
      <c r="P36" s="499"/>
      <c r="Q36" s="499"/>
      <c r="R36" s="499"/>
      <c r="S36" s="499"/>
      <c r="T36" s="499"/>
      <c r="U36" s="503"/>
      <c r="V36" s="504"/>
      <c r="W36" s="505"/>
      <c r="X36" s="506">
        <v>11558</v>
      </c>
      <c r="Y36" s="268"/>
    </row>
    <row r="37" spans="1:25" ht="17.25" customHeight="1">
      <c r="A37" s="730" t="s">
        <v>282</v>
      </c>
      <c r="B37" s="700" t="s">
        <v>237</v>
      </c>
      <c r="C37" s="607"/>
      <c r="D37" s="507" t="s">
        <v>283</v>
      </c>
      <c r="E37" s="508"/>
      <c r="F37" s="508"/>
      <c r="G37" s="507" t="s">
        <v>316</v>
      </c>
      <c r="H37" s="508"/>
      <c r="I37" s="508"/>
      <c r="J37" s="507"/>
      <c r="K37" s="508"/>
      <c r="L37" s="508"/>
      <c r="M37" s="507"/>
      <c r="N37" s="508"/>
      <c r="O37" s="509"/>
      <c r="P37" s="510" t="s">
        <v>315</v>
      </c>
      <c r="Q37" s="511"/>
      <c r="R37" s="511"/>
      <c r="S37" s="508" t="s">
        <v>316</v>
      </c>
      <c r="T37" s="508"/>
      <c r="U37" s="509"/>
      <c r="V37" s="510" t="s">
        <v>281</v>
      </c>
      <c r="W37" s="511"/>
      <c r="X37" s="512"/>
      <c r="Y37" s="268"/>
    </row>
    <row r="38" spans="1:25" ht="17.25" customHeight="1">
      <c r="A38" s="731"/>
      <c r="B38" s="699"/>
      <c r="C38" s="604"/>
      <c r="D38" s="513" t="s">
        <v>317</v>
      </c>
      <c r="E38" s="488"/>
      <c r="F38" s="485" t="e">
        <f>#REF!</f>
        <v>#REF!</v>
      </c>
      <c r="G38" s="487"/>
      <c r="H38" s="488"/>
      <c r="I38" s="484"/>
      <c r="J38" s="513"/>
      <c r="K38" s="488"/>
      <c r="L38" s="514"/>
      <c r="M38" s="513"/>
      <c r="N38" s="488"/>
      <c r="O38" s="492"/>
      <c r="P38" s="491"/>
      <c r="Q38" s="484"/>
      <c r="R38" s="490">
        <v>372295</v>
      </c>
      <c r="S38" s="486"/>
      <c r="T38" s="484"/>
      <c r="U38" s="492"/>
      <c r="V38" s="491"/>
      <c r="W38" s="484"/>
      <c r="X38" s="493">
        <v>363340</v>
      </c>
      <c r="Y38" s="268"/>
    </row>
    <row r="39" spans="1:25" ht="24">
      <c r="A39" s="731"/>
      <c r="B39" s="698" t="s">
        <v>284</v>
      </c>
      <c r="C39" s="736"/>
      <c r="D39" s="515" t="s">
        <v>285</v>
      </c>
      <c r="E39" s="515"/>
      <c r="F39" s="515"/>
      <c r="G39" s="515" t="s">
        <v>318</v>
      </c>
      <c r="H39" s="515"/>
      <c r="I39" s="515"/>
      <c r="J39" s="515"/>
      <c r="K39" s="515"/>
      <c r="L39" s="515"/>
      <c r="M39" s="515"/>
      <c r="N39" s="515"/>
      <c r="O39" s="515"/>
      <c r="P39" s="515"/>
      <c r="Q39" s="515"/>
      <c r="R39" s="516"/>
      <c r="S39" s="517" t="s">
        <v>286</v>
      </c>
      <c r="T39" s="518"/>
      <c r="U39" s="519"/>
      <c r="V39" s="520" t="s">
        <v>287</v>
      </c>
      <c r="W39" s="518"/>
      <c r="X39" s="519"/>
      <c r="Y39" s="434"/>
    </row>
    <row r="40" spans="1:25" ht="17.25" customHeight="1">
      <c r="A40" s="731"/>
      <c r="B40" s="699"/>
      <c r="C40" s="737"/>
      <c r="D40" s="488"/>
      <c r="E40" s="488"/>
      <c r="F40" s="485" t="e">
        <f>#REF!</f>
        <v>#REF!</v>
      </c>
      <c r="G40" s="521"/>
      <c r="H40" s="488"/>
      <c r="I40" s="484"/>
      <c r="J40" s="488"/>
      <c r="K40" s="488"/>
      <c r="L40" s="514"/>
      <c r="M40" s="488"/>
      <c r="N40" s="488"/>
      <c r="O40" s="484"/>
      <c r="P40" s="488"/>
      <c r="Q40" s="488"/>
      <c r="R40" s="522"/>
      <c r="S40" s="523"/>
      <c r="T40" s="524"/>
      <c r="U40" s="525">
        <v>130010</v>
      </c>
      <c r="V40" s="526"/>
      <c r="W40" s="524"/>
      <c r="X40" s="525">
        <v>129131</v>
      </c>
      <c r="Y40" s="434"/>
    </row>
    <row r="41" spans="1:25" ht="17.25" customHeight="1">
      <c r="A41" s="731"/>
      <c r="B41" s="698" t="s">
        <v>175</v>
      </c>
      <c r="C41" s="605"/>
      <c r="D41" s="497" t="s">
        <v>319</v>
      </c>
      <c r="E41" s="497"/>
      <c r="F41" s="497"/>
      <c r="G41" s="494" t="s">
        <v>320</v>
      </c>
      <c r="H41" s="494"/>
      <c r="I41" s="494"/>
      <c r="J41" s="494"/>
      <c r="K41" s="494"/>
      <c r="L41" s="494"/>
      <c r="M41" s="494"/>
      <c r="N41" s="494"/>
      <c r="O41" s="494"/>
      <c r="P41" s="494"/>
      <c r="Q41" s="494"/>
      <c r="R41" s="494"/>
      <c r="S41" s="494"/>
      <c r="T41" s="494"/>
      <c r="U41" s="495"/>
      <c r="V41" s="496" t="s">
        <v>281</v>
      </c>
      <c r="W41" s="497"/>
      <c r="X41" s="498"/>
      <c r="Y41" s="268"/>
    </row>
    <row r="42" spans="1:25" ht="17.25" customHeight="1">
      <c r="A42" s="731"/>
      <c r="B42" s="699"/>
      <c r="C42" s="604"/>
      <c r="D42" s="484"/>
      <c r="E42" s="484"/>
      <c r="F42" s="485" t="e">
        <f>#REF!</f>
        <v>#REF!</v>
      </c>
      <c r="G42" s="527"/>
      <c r="H42" s="528"/>
      <c r="I42" s="528"/>
      <c r="J42" s="528"/>
      <c r="K42" s="528"/>
      <c r="L42" s="529"/>
      <c r="M42" s="528"/>
      <c r="N42" s="528"/>
      <c r="O42" s="528"/>
      <c r="P42" s="528"/>
      <c r="Q42" s="528"/>
      <c r="R42" s="528"/>
      <c r="S42" s="528"/>
      <c r="T42" s="528"/>
      <c r="U42" s="530"/>
      <c r="V42" s="491"/>
      <c r="W42" s="484"/>
      <c r="X42" s="493">
        <v>97745</v>
      </c>
      <c r="Y42" s="268"/>
    </row>
    <row r="43" spans="1:25" ht="17.25" customHeight="1">
      <c r="A43" s="731"/>
      <c r="B43" s="698" t="s">
        <v>176</v>
      </c>
      <c r="C43" s="605"/>
      <c r="D43" s="497" t="s">
        <v>319</v>
      </c>
      <c r="E43" s="497"/>
      <c r="F43" s="497"/>
      <c r="G43" s="494" t="s">
        <v>320</v>
      </c>
      <c r="H43" s="494"/>
      <c r="I43" s="494"/>
      <c r="J43" s="494"/>
      <c r="K43" s="494"/>
      <c r="L43" s="494"/>
      <c r="M43" s="494"/>
      <c r="N43" s="494"/>
      <c r="O43" s="494"/>
      <c r="P43" s="494"/>
      <c r="Q43" s="494"/>
      <c r="R43" s="494"/>
      <c r="S43" s="494"/>
      <c r="T43" s="494"/>
      <c r="U43" s="495"/>
      <c r="V43" s="496" t="s">
        <v>281</v>
      </c>
      <c r="W43" s="497"/>
      <c r="X43" s="498"/>
      <c r="Y43" s="268"/>
    </row>
    <row r="44" spans="1:25" ht="17.25" customHeight="1" thickBot="1">
      <c r="A44" s="732"/>
      <c r="B44" s="700"/>
      <c r="C44" s="607"/>
      <c r="D44" s="531"/>
      <c r="E44" s="531"/>
      <c r="F44" s="532" t="e">
        <f>#REF!</f>
        <v>#REF!</v>
      </c>
      <c r="G44" s="533"/>
      <c r="H44" s="534"/>
      <c r="I44" s="534"/>
      <c r="J44" s="534"/>
      <c r="K44" s="534"/>
      <c r="L44" s="269"/>
      <c r="M44" s="534"/>
      <c r="N44" s="534"/>
      <c r="O44" s="534"/>
      <c r="P44" s="534"/>
      <c r="Q44" s="534"/>
      <c r="R44" s="534"/>
      <c r="S44" s="534"/>
      <c r="T44" s="534"/>
      <c r="U44" s="535"/>
      <c r="V44" s="536"/>
      <c r="W44" s="531"/>
      <c r="X44" s="537">
        <v>58939</v>
      </c>
      <c r="Y44" s="268"/>
    </row>
    <row r="45" spans="1:25" ht="17.25" customHeight="1">
      <c r="A45" s="733" t="s">
        <v>288</v>
      </c>
      <c r="B45" s="701" t="s">
        <v>177</v>
      </c>
      <c r="C45" s="603"/>
      <c r="D45" s="479"/>
      <c r="E45" s="479"/>
      <c r="F45" s="479"/>
      <c r="G45" s="478" t="s">
        <v>283</v>
      </c>
      <c r="H45" s="479"/>
      <c r="I45" s="479"/>
      <c r="J45" s="538" t="s">
        <v>321</v>
      </c>
      <c r="K45" s="479"/>
      <c r="L45" s="479"/>
      <c r="M45" s="538"/>
      <c r="N45" s="479"/>
      <c r="O45" s="483"/>
      <c r="P45" s="539" t="s">
        <v>322</v>
      </c>
      <c r="Q45" s="479"/>
      <c r="R45" s="479"/>
      <c r="S45" s="479" t="s">
        <v>321</v>
      </c>
      <c r="T45" s="479"/>
      <c r="U45" s="483"/>
      <c r="V45" s="539" t="s">
        <v>281</v>
      </c>
      <c r="W45" s="479"/>
      <c r="X45" s="483"/>
      <c r="Y45" s="268"/>
    </row>
    <row r="46" spans="1:25" ht="17.25" customHeight="1">
      <c r="A46" s="734"/>
      <c r="B46" s="699"/>
      <c r="C46" s="604"/>
      <c r="D46" s="602"/>
      <c r="E46" s="270" t="s">
        <v>323</v>
      </c>
      <c r="F46" s="540"/>
      <c r="G46" s="487" t="s">
        <v>324</v>
      </c>
      <c r="H46" s="488"/>
      <c r="I46" s="485" t="e">
        <f>#REF!</f>
        <v>#REF!</v>
      </c>
      <c r="J46" s="487"/>
      <c r="K46" s="488"/>
      <c r="L46" s="514"/>
      <c r="M46" s="513"/>
      <c r="N46" s="488"/>
      <c r="O46" s="492"/>
      <c r="P46" s="491"/>
      <c r="Q46" s="484"/>
      <c r="R46" s="490">
        <v>159334.00200000001</v>
      </c>
      <c r="S46" s="486"/>
      <c r="T46" s="484"/>
      <c r="U46" s="492"/>
      <c r="V46" s="491"/>
      <c r="W46" s="484"/>
      <c r="X46" s="493">
        <v>160030.99799999999</v>
      </c>
      <c r="Y46" s="268"/>
    </row>
    <row r="47" spans="1:25" ht="17.25" customHeight="1">
      <c r="A47" s="734"/>
      <c r="B47" s="698" t="s">
        <v>78</v>
      </c>
      <c r="C47" s="607"/>
      <c r="D47" s="507"/>
      <c r="E47" s="531" t="s">
        <v>289</v>
      </c>
      <c r="F47" s="508"/>
      <c r="G47" s="541" t="s">
        <v>283</v>
      </c>
      <c r="H47" s="497"/>
      <c r="I47" s="497"/>
      <c r="J47" s="542" t="s">
        <v>325</v>
      </c>
      <c r="K47" s="497"/>
      <c r="L47" s="497"/>
      <c r="M47" s="542"/>
      <c r="N47" s="497"/>
      <c r="O47" s="498"/>
      <c r="P47" s="496" t="s">
        <v>326</v>
      </c>
      <c r="Q47" s="497"/>
      <c r="R47" s="497"/>
      <c r="S47" s="497" t="s">
        <v>325</v>
      </c>
      <c r="T47" s="497"/>
      <c r="U47" s="498"/>
      <c r="V47" s="496" t="s">
        <v>281</v>
      </c>
      <c r="W47" s="497"/>
      <c r="X47" s="498"/>
      <c r="Y47" s="268"/>
    </row>
    <row r="48" spans="1:25" ht="17.25" customHeight="1" thickBot="1">
      <c r="A48" s="735"/>
      <c r="B48" s="702"/>
      <c r="C48" s="606"/>
      <c r="D48" s="543"/>
      <c r="E48" s="544"/>
      <c r="F48" s="545" t="e">
        <f>#REF!</f>
        <v>#REF!</v>
      </c>
      <c r="G48" s="546" t="s">
        <v>327</v>
      </c>
      <c r="H48" s="544"/>
      <c r="I48" s="547" t="e">
        <f>#REF!</f>
        <v>#REF!</v>
      </c>
      <c r="J48" s="546"/>
      <c r="K48" s="544"/>
      <c r="L48" s="548"/>
      <c r="M48" s="549"/>
      <c r="N48" s="544"/>
      <c r="O48" s="550"/>
      <c r="P48" s="504"/>
      <c r="Q48" s="505"/>
      <c r="R48" s="545">
        <v>54244.501999999993</v>
      </c>
      <c r="S48" s="551"/>
      <c r="T48" s="505"/>
      <c r="U48" s="550"/>
      <c r="V48" s="504"/>
      <c r="W48" s="505"/>
      <c r="X48" s="506">
        <v>29151.003000000001</v>
      </c>
      <c r="Y48" s="268"/>
    </row>
    <row r="49" spans="2:24" ht="14.25" hidden="1" outlineLevel="1">
      <c r="B49" s="713" t="s">
        <v>16</v>
      </c>
      <c r="C49" s="593"/>
      <c r="D49" s="508" t="s">
        <v>328</v>
      </c>
      <c r="E49" s="508"/>
      <c r="F49" s="508"/>
      <c r="G49" s="511" t="s">
        <v>328</v>
      </c>
      <c r="H49" s="508"/>
      <c r="I49" s="540"/>
      <c r="J49" s="511" t="s">
        <v>328</v>
      </c>
      <c r="K49" s="508"/>
      <c r="L49" s="540"/>
      <c r="M49" s="508" t="s">
        <v>328</v>
      </c>
      <c r="N49" s="508"/>
      <c r="O49" s="508"/>
      <c r="P49" s="510" t="s">
        <v>328</v>
      </c>
      <c r="Q49" s="508"/>
      <c r="R49" s="508"/>
      <c r="S49" s="511" t="s">
        <v>328</v>
      </c>
      <c r="T49" s="508"/>
      <c r="U49" s="509"/>
      <c r="V49" s="510" t="s">
        <v>281</v>
      </c>
      <c r="W49" s="508"/>
      <c r="X49" s="540"/>
    </row>
    <row r="50" spans="2:24" ht="14.25" hidden="1" outlineLevel="1">
      <c r="B50" s="714"/>
      <c r="C50" s="592"/>
      <c r="D50" s="484"/>
      <c r="E50" s="484"/>
      <c r="F50" s="435">
        <f>I50</f>
        <v>121935.86099999998</v>
      </c>
      <c r="G50" s="486"/>
      <c r="H50" s="484"/>
      <c r="I50" s="428">
        <f>L50</f>
        <v>121935.86099999998</v>
      </c>
      <c r="J50" s="486"/>
      <c r="K50" s="484"/>
      <c r="L50" s="428">
        <v>121935.86099999998</v>
      </c>
      <c r="M50" s="484"/>
      <c r="N50" s="484"/>
      <c r="O50" s="435">
        <f>I50</f>
        <v>121935.86099999998</v>
      </c>
      <c r="P50" s="491"/>
      <c r="Q50" s="484"/>
      <c r="R50" s="435">
        <f>O50</f>
        <v>121935.86099999998</v>
      </c>
      <c r="S50" s="486"/>
      <c r="T50" s="484"/>
      <c r="U50" s="552">
        <f>R50</f>
        <v>121935.86099999998</v>
      </c>
      <c r="V50" s="491"/>
      <c r="W50" s="484"/>
      <c r="X50" s="428">
        <v>125579</v>
      </c>
    </row>
    <row r="51" spans="2:24" ht="6" customHeight="1" collapsed="1"/>
    <row r="52" spans="2:24" ht="17.25">
      <c r="B52" s="438" t="s">
        <v>290</v>
      </c>
      <c r="C52" s="438"/>
      <c r="F52" s="553" t="s">
        <v>291</v>
      </c>
      <c r="G52" s="553"/>
      <c r="H52" s="1" t="s">
        <v>292</v>
      </c>
    </row>
    <row r="53" spans="2:24" ht="17.25" customHeight="1">
      <c r="F53" s="553" t="s">
        <v>293</v>
      </c>
      <c r="G53" s="553"/>
      <c r="H53" s="1" t="s">
        <v>294</v>
      </c>
      <c r="O53" s="270"/>
    </row>
    <row r="54" spans="2:24" ht="17.25" customHeight="1">
      <c r="F54" s="553"/>
      <c r="G54" s="553"/>
      <c r="H54" s="1" t="s">
        <v>295</v>
      </c>
    </row>
    <row r="55" spans="2:24" ht="17.25" customHeight="1">
      <c r="F55" s="553" t="s">
        <v>296</v>
      </c>
      <c r="G55" s="553"/>
      <c r="H55" s="1" t="s">
        <v>297</v>
      </c>
    </row>
    <row r="56" spans="2:24" ht="17.25" customHeight="1">
      <c r="F56" s="553" t="s">
        <v>298</v>
      </c>
      <c r="G56" s="553"/>
      <c r="H56" s="1" t="s">
        <v>299</v>
      </c>
    </row>
    <row r="57" spans="2:24" ht="17.25" customHeight="1">
      <c r="F57" s="553" t="s">
        <v>300</v>
      </c>
      <c r="G57" s="553"/>
      <c r="H57" s="1" t="s">
        <v>301</v>
      </c>
    </row>
    <row r="58" spans="2:24" ht="17.25" customHeight="1"/>
    <row r="60" spans="2:24" ht="11.25" customHeight="1"/>
    <row r="72" spans="17:21">
      <c r="U72" s="270"/>
    </row>
    <row r="73" spans="17:21">
      <c r="Q73" s="437"/>
    </row>
    <row r="81" spans="7:7">
      <c r="G81" s="437"/>
    </row>
  </sheetData>
  <mergeCells count="27">
    <mergeCell ref="A37:A44"/>
    <mergeCell ref="A45:A48"/>
    <mergeCell ref="A33:A36"/>
    <mergeCell ref="B45:B46"/>
    <mergeCell ref="B39:C40"/>
    <mergeCell ref="B49:B50"/>
    <mergeCell ref="W32:X32"/>
    <mergeCell ref="B47:B48"/>
    <mergeCell ref="P3:U3"/>
    <mergeCell ref="V3:X3"/>
    <mergeCell ref="M4:O4"/>
    <mergeCell ref="P4:R6"/>
    <mergeCell ref="V4:X6"/>
    <mergeCell ref="D6:F6"/>
    <mergeCell ref="G6:O6"/>
    <mergeCell ref="M5:O5"/>
    <mergeCell ref="D4:L4"/>
    <mergeCell ref="D5:I5"/>
    <mergeCell ref="W2:X2"/>
    <mergeCell ref="B41:B42"/>
    <mergeCell ref="B43:B44"/>
    <mergeCell ref="B33:B34"/>
    <mergeCell ref="B35:B36"/>
    <mergeCell ref="B37:B38"/>
    <mergeCell ref="S4:U6"/>
    <mergeCell ref="D3:O3"/>
    <mergeCell ref="J5:L5"/>
  </mergeCells>
  <phoneticPr fontId="5"/>
  <printOptions horizontalCentered="1"/>
  <pageMargins left="0.39370078740157483" right="0.19685039370078741" top="0.39370078740157483" bottom="0.19685039370078741" header="0.51181102362204722" footer="0.51181102362204722"/>
  <pageSetup paperSize="8" scale="74" orientation="landscape" horizontalDpi="300" verticalDpi="300" r:id="rId1"/>
  <headerFooter alignWithMargins="0">
    <oddFooter>&amp;R&amp;14&amp;P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A67"/>
  <sheetViews>
    <sheetView showGridLines="0" view="pageBreakPreview" zoomScale="70" zoomScaleNormal="100" workbookViewId="0">
      <selection activeCell="D47" sqref="D47"/>
    </sheetView>
  </sheetViews>
  <sheetFormatPr defaultRowHeight="12.75" outlineLevelRow="1"/>
  <cols>
    <col min="1" max="1" width="2.140625" customWidth="1"/>
    <col min="2" max="2" width="14" customWidth="1"/>
    <col min="3" max="3" width="20.7109375" bestFit="1" customWidth="1"/>
    <col min="4" max="4" width="14.7109375" customWidth="1"/>
    <col min="5" max="5" width="7.7109375" customWidth="1"/>
    <col min="6" max="25" width="14.7109375" customWidth="1"/>
  </cols>
  <sheetData>
    <row r="1" spans="1:26" ht="18.75">
      <c r="A1" s="586" t="s">
        <v>362</v>
      </c>
    </row>
    <row r="3" spans="1:26" s="347" customFormat="1">
      <c r="A3" s="348" t="s">
        <v>164</v>
      </c>
      <c r="T3" s="566"/>
      <c r="Y3" s="566" t="s">
        <v>377</v>
      </c>
      <c r="Z3" s="353"/>
    </row>
    <row r="4" spans="1:26" s="316" customFormat="1">
      <c r="A4" s="356"/>
      <c r="B4" s="554" t="s">
        <v>204</v>
      </c>
      <c r="C4" s="317"/>
      <c r="D4" s="318" t="s">
        <v>33</v>
      </c>
      <c r="E4" s="318"/>
      <c r="F4" s="319" t="s">
        <v>345</v>
      </c>
      <c r="G4" s="319" t="s">
        <v>346</v>
      </c>
      <c r="H4" s="319" t="s">
        <v>167</v>
      </c>
      <c r="I4" s="319" t="s">
        <v>168</v>
      </c>
      <c r="J4" s="319" t="s">
        <v>169</v>
      </c>
      <c r="K4" s="319" t="s">
        <v>170</v>
      </c>
      <c r="L4" s="319" t="s">
        <v>171</v>
      </c>
      <c r="M4" s="319" t="s">
        <v>172</v>
      </c>
      <c r="N4" s="319" t="s">
        <v>173</v>
      </c>
      <c r="O4" s="319" t="s">
        <v>236</v>
      </c>
      <c r="P4" s="319" t="s">
        <v>334</v>
      </c>
      <c r="Q4" s="319" t="s">
        <v>335</v>
      </c>
      <c r="R4" s="319" t="s">
        <v>336</v>
      </c>
      <c r="S4" s="319" t="s">
        <v>337</v>
      </c>
      <c r="T4" s="319" t="s">
        <v>338</v>
      </c>
      <c r="U4" s="319" t="s">
        <v>339</v>
      </c>
      <c r="V4" s="319" t="s">
        <v>340</v>
      </c>
      <c r="W4" s="319" t="s">
        <v>341</v>
      </c>
      <c r="X4" s="319" t="s">
        <v>342</v>
      </c>
      <c r="Y4" s="319" t="s">
        <v>235</v>
      </c>
      <c r="Z4" s="406"/>
    </row>
    <row r="5" spans="1:26" s="320" customFormat="1" ht="11.25">
      <c r="A5" s="366"/>
      <c r="B5" s="558" t="s">
        <v>195</v>
      </c>
      <c r="C5" s="321"/>
      <c r="D5" s="322"/>
      <c r="E5" s="567"/>
      <c r="F5" s="323">
        <v>1</v>
      </c>
      <c r="G5" s="323">
        <f t="shared" ref="G5:Y5" si="0">F5+1</f>
        <v>2</v>
      </c>
      <c r="H5" s="323">
        <f t="shared" si="0"/>
        <v>3</v>
      </c>
      <c r="I5" s="323">
        <f t="shared" si="0"/>
        <v>4</v>
      </c>
      <c r="J5" s="323">
        <f t="shared" si="0"/>
        <v>5</v>
      </c>
      <c r="K5" s="323">
        <f t="shared" si="0"/>
        <v>6</v>
      </c>
      <c r="L5" s="323">
        <f t="shared" si="0"/>
        <v>7</v>
      </c>
      <c r="M5" s="323">
        <f t="shared" si="0"/>
        <v>8</v>
      </c>
      <c r="N5" s="323">
        <f t="shared" si="0"/>
        <v>9</v>
      </c>
      <c r="O5" s="323">
        <f t="shared" si="0"/>
        <v>10</v>
      </c>
      <c r="P5" s="323">
        <f t="shared" si="0"/>
        <v>11</v>
      </c>
      <c r="Q5" s="323">
        <f t="shared" si="0"/>
        <v>12</v>
      </c>
      <c r="R5" s="323">
        <f t="shared" si="0"/>
        <v>13</v>
      </c>
      <c r="S5" s="323">
        <f t="shared" si="0"/>
        <v>14</v>
      </c>
      <c r="T5" s="323">
        <f t="shared" si="0"/>
        <v>15</v>
      </c>
      <c r="U5" s="323">
        <f t="shared" si="0"/>
        <v>16</v>
      </c>
      <c r="V5" s="323">
        <f t="shared" si="0"/>
        <v>17</v>
      </c>
      <c r="W5" s="323">
        <f t="shared" si="0"/>
        <v>18</v>
      </c>
      <c r="X5" s="323">
        <f t="shared" si="0"/>
        <v>19</v>
      </c>
      <c r="Y5" s="323">
        <f t="shared" si="0"/>
        <v>20</v>
      </c>
      <c r="Z5" s="407"/>
    </row>
    <row r="6" spans="1:26" s="356" customFormat="1" ht="14.25" customHeight="1">
      <c r="B6" s="559" t="s">
        <v>19</v>
      </c>
      <c r="C6" s="357"/>
      <c r="D6" s="568" t="e">
        <f>SUM(F6:Y6)</f>
        <v>#REF!</v>
      </c>
      <c r="E6" s="569"/>
      <c r="F6" s="376" t="e">
        <f t="shared" ref="F6:T6" si="1">SUM(F7:F9)</f>
        <v>#REF!</v>
      </c>
      <c r="G6" s="376" t="e">
        <f t="shared" si="1"/>
        <v>#REF!</v>
      </c>
      <c r="H6" s="376" t="e">
        <f t="shared" si="1"/>
        <v>#REF!</v>
      </c>
      <c r="I6" s="376" t="e">
        <f t="shared" si="1"/>
        <v>#REF!</v>
      </c>
      <c r="J6" s="376" t="e">
        <f t="shared" si="1"/>
        <v>#REF!</v>
      </c>
      <c r="K6" s="376" t="e">
        <f t="shared" si="1"/>
        <v>#REF!</v>
      </c>
      <c r="L6" s="376" t="e">
        <f t="shared" si="1"/>
        <v>#REF!</v>
      </c>
      <c r="M6" s="376" t="e">
        <f t="shared" si="1"/>
        <v>#REF!</v>
      </c>
      <c r="N6" s="376" t="e">
        <f t="shared" si="1"/>
        <v>#REF!</v>
      </c>
      <c r="O6" s="376" t="e">
        <f t="shared" si="1"/>
        <v>#REF!</v>
      </c>
      <c r="P6" s="376" t="e">
        <f t="shared" si="1"/>
        <v>#REF!</v>
      </c>
      <c r="Q6" s="376" t="e">
        <f t="shared" si="1"/>
        <v>#REF!</v>
      </c>
      <c r="R6" s="376" t="e">
        <f t="shared" si="1"/>
        <v>#REF!</v>
      </c>
      <c r="S6" s="376" t="e">
        <f t="shared" si="1"/>
        <v>#REF!</v>
      </c>
      <c r="T6" s="376" t="e">
        <f t="shared" si="1"/>
        <v>#REF!</v>
      </c>
      <c r="U6" s="376" t="e">
        <f>SUM(U7:U9)</f>
        <v>#REF!</v>
      </c>
      <c r="V6" s="376" t="e">
        <f>SUM(V7:V9)</f>
        <v>#REF!</v>
      </c>
      <c r="W6" s="376" t="e">
        <f>SUM(W7:W9)</f>
        <v>#REF!</v>
      </c>
      <c r="X6" s="376" t="e">
        <f>SUM(X7:X9)</f>
        <v>#REF!</v>
      </c>
      <c r="Y6" s="376" t="e">
        <f>SUM(Y7:Y9)</f>
        <v>#REF!</v>
      </c>
      <c r="Z6" s="361"/>
    </row>
    <row r="7" spans="1:26" s="356" customFormat="1" ht="14.25" customHeight="1" outlineLevel="1">
      <c r="B7" s="556"/>
      <c r="C7" s="570" t="s">
        <v>49</v>
      </c>
      <c r="D7" s="568" t="e">
        <f>SUM(F7:Y7)</f>
        <v>#REF!</v>
      </c>
      <c r="E7" s="571"/>
      <c r="F7" s="377" t="e">
        <f>#REF!</f>
        <v>#REF!</v>
      </c>
      <c r="G7" s="377" t="e">
        <f>#REF!</f>
        <v>#REF!</v>
      </c>
      <c r="H7" s="377" t="e">
        <f>#REF!</f>
        <v>#REF!</v>
      </c>
      <c r="I7" s="377" t="e">
        <f>#REF!</f>
        <v>#REF!</v>
      </c>
      <c r="J7" s="377" t="e">
        <f>#REF!</f>
        <v>#REF!</v>
      </c>
      <c r="K7" s="377" t="e">
        <f>#REF!</f>
        <v>#REF!</v>
      </c>
      <c r="L7" s="377" t="e">
        <f>#REF!</f>
        <v>#REF!</v>
      </c>
      <c r="M7" s="377" t="e">
        <f>#REF!</f>
        <v>#REF!</v>
      </c>
      <c r="N7" s="377" t="e">
        <f>#REF!</f>
        <v>#REF!</v>
      </c>
      <c r="O7" s="377" t="e">
        <f>#REF!</f>
        <v>#REF!</v>
      </c>
      <c r="P7" s="377" t="e">
        <f>#REF!</f>
        <v>#REF!</v>
      </c>
      <c r="Q7" s="377" t="e">
        <f>#REF!</f>
        <v>#REF!</v>
      </c>
      <c r="R7" s="377" t="e">
        <f>#REF!</f>
        <v>#REF!</v>
      </c>
      <c r="S7" s="377" t="e">
        <f>#REF!</f>
        <v>#REF!</v>
      </c>
      <c r="T7" s="377" t="e">
        <f>#REF!</f>
        <v>#REF!</v>
      </c>
      <c r="U7" s="377" t="e">
        <f>#REF!</f>
        <v>#REF!</v>
      </c>
      <c r="V7" s="377" t="e">
        <f>#REF!</f>
        <v>#REF!</v>
      </c>
      <c r="W7" s="377" t="e">
        <f>#REF!</f>
        <v>#REF!</v>
      </c>
      <c r="X7" s="377" t="e">
        <f>#REF!</f>
        <v>#REF!</v>
      </c>
      <c r="Y7" s="377" t="e">
        <f>#REF!</f>
        <v>#REF!</v>
      </c>
      <c r="Z7" s="361"/>
    </row>
    <row r="8" spans="1:26" s="356" customFormat="1" ht="14.25" customHeight="1" outlineLevel="1">
      <c r="B8" s="556"/>
      <c r="C8" s="570" t="s">
        <v>53</v>
      </c>
      <c r="D8" s="568" t="e">
        <f>SUM(F8:Y8)</f>
        <v>#REF!</v>
      </c>
      <c r="E8" s="571"/>
      <c r="F8" s="377" t="e">
        <f>#REF!</f>
        <v>#REF!</v>
      </c>
      <c r="G8" s="377" t="e">
        <f>#REF!</f>
        <v>#REF!</v>
      </c>
      <c r="H8" s="377" t="e">
        <f>#REF!</f>
        <v>#REF!</v>
      </c>
      <c r="I8" s="377" t="e">
        <f>#REF!</f>
        <v>#REF!</v>
      </c>
      <c r="J8" s="377" t="e">
        <f>#REF!</f>
        <v>#REF!</v>
      </c>
      <c r="K8" s="377" t="e">
        <f>#REF!</f>
        <v>#REF!</v>
      </c>
      <c r="L8" s="377" t="e">
        <f>#REF!</f>
        <v>#REF!</v>
      </c>
      <c r="M8" s="377" t="e">
        <f>#REF!</f>
        <v>#REF!</v>
      </c>
      <c r="N8" s="377" t="e">
        <f>#REF!</f>
        <v>#REF!</v>
      </c>
      <c r="O8" s="377" t="e">
        <f>#REF!</f>
        <v>#REF!</v>
      </c>
      <c r="P8" s="377" t="e">
        <f>#REF!</f>
        <v>#REF!</v>
      </c>
      <c r="Q8" s="377" t="e">
        <f>#REF!</f>
        <v>#REF!</v>
      </c>
      <c r="R8" s="377" t="e">
        <f>#REF!</f>
        <v>#REF!</v>
      </c>
      <c r="S8" s="377" t="e">
        <f>#REF!</f>
        <v>#REF!</v>
      </c>
      <c r="T8" s="377" t="e">
        <f>#REF!</f>
        <v>#REF!</v>
      </c>
      <c r="U8" s="377" t="e">
        <f>#REF!</f>
        <v>#REF!</v>
      </c>
      <c r="V8" s="377" t="e">
        <f>#REF!</f>
        <v>#REF!</v>
      </c>
      <c r="W8" s="377" t="e">
        <f>#REF!</f>
        <v>#REF!</v>
      </c>
      <c r="X8" s="377" t="e">
        <f>#REF!</f>
        <v>#REF!</v>
      </c>
      <c r="Y8" s="377" t="e">
        <f>#REF!</f>
        <v>#REF!</v>
      </c>
      <c r="Z8" s="361"/>
    </row>
    <row r="9" spans="1:26" s="356" customFormat="1" ht="14.25" customHeight="1" outlineLevel="1">
      <c r="B9" s="556"/>
      <c r="C9" s="570" t="s">
        <v>55</v>
      </c>
      <c r="D9" s="568" t="e">
        <f>SUM(F9:Y9)</f>
        <v>#REF!</v>
      </c>
      <c r="E9" s="571"/>
      <c r="F9" s="377" t="e">
        <f>#REF!</f>
        <v>#REF!</v>
      </c>
      <c r="G9" s="377" t="e">
        <f>#REF!</f>
        <v>#REF!</v>
      </c>
      <c r="H9" s="377" t="e">
        <f>#REF!</f>
        <v>#REF!</v>
      </c>
      <c r="I9" s="377" t="e">
        <f>#REF!</f>
        <v>#REF!</v>
      </c>
      <c r="J9" s="377" t="e">
        <f>#REF!</f>
        <v>#REF!</v>
      </c>
      <c r="K9" s="377" t="e">
        <f>#REF!</f>
        <v>#REF!</v>
      </c>
      <c r="L9" s="377" t="e">
        <f>#REF!</f>
        <v>#REF!</v>
      </c>
      <c r="M9" s="377" t="e">
        <f>#REF!</f>
        <v>#REF!</v>
      </c>
      <c r="N9" s="377" t="e">
        <f>#REF!</f>
        <v>#REF!</v>
      </c>
      <c r="O9" s="377" t="e">
        <f>#REF!</f>
        <v>#REF!</v>
      </c>
      <c r="P9" s="377" t="e">
        <f>#REF!</f>
        <v>#REF!</v>
      </c>
      <c r="Q9" s="377" t="e">
        <f>#REF!</f>
        <v>#REF!</v>
      </c>
      <c r="R9" s="377" t="e">
        <f>#REF!</f>
        <v>#REF!</v>
      </c>
      <c r="S9" s="377" t="e">
        <f>#REF!</f>
        <v>#REF!</v>
      </c>
      <c r="T9" s="377" t="e">
        <f>#REF!</f>
        <v>#REF!</v>
      </c>
      <c r="U9" s="377" t="e">
        <f>#REF!</f>
        <v>#REF!</v>
      </c>
      <c r="V9" s="377" t="e">
        <f>#REF!</f>
        <v>#REF!</v>
      </c>
      <c r="W9" s="377" t="e">
        <f>#REF!</f>
        <v>#REF!</v>
      </c>
      <c r="X9" s="377" t="e">
        <f>#REF!</f>
        <v>#REF!</v>
      </c>
      <c r="Y9" s="377" t="e">
        <f>#REF!</f>
        <v>#REF!</v>
      </c>
      <c r="Z9" s="361"/>
    </row>
    <row r="10" spans="1:26" s="347" customFormat="1" ht="14.25" customHeight="1">
      <c r="B10" s="560"/>
      <c r="C10" s="570"/>
      <c r="D10" s="571"/>
      <c r="E10" s="571"/>
      <c r="F10" s="377"/>
      <c r="G10" s="377"/>
      <c r="H10" s="377"/>
      <c r="I10" s="377"/>
      <c r="J10" s="377"/>
      <c r="K10" s="377"/>
      <c r="L10" s="377"/>
      <c r="M10" s="377"/>
      <c r="N10" s="377"/>
      <c r="O10" s="377"/>
      <c r="P10" s="377"/>
      <c r="Q10" s="377"/>
      <c r="R10" s="377"/>
      <c r="S10" s="377"/>
      <c r="T10" s="377"/>
      <c r="U10" s="377"/>
      <c r="V10" s="377"/>
      <c r="W10" s="377"/>
      <c r="X10" s="377"/>
      <c r="Y10" s="377"/>
      <c r="Z10" s="353"/>
    </row>
    <row r="11" spans="1:26" s="356" customFormat="1" outlineLevel="1">
      <c r="A11" s="356" t="s">
        <v>332</v>
      </c>
      <c r="B11" s="559" t="s">
        <v>197</v>
      </c>
      <c r="C11" s="357"/>
      <c r="D11" s="568">
        <f t="shared" ref="D11:D16" si="2">SUM(F11:Y11)</f>
        <v>0</v>
      </c>
      <c r="E11" s="569"/>
      <c r="F11" s="376">
        <v>0</v>
      </c>
      <c r="G11" s="376">
        <v>0</v>
      </c>
      <c r="H11" s="376">
        <v>0</v>
      </c>
      <c r="I11" s="376">
        <v>0</v>
      </c>
      <c r="J11" s="376">
        <v>0</v>
      </c>
      <c r="K11" s="376">
        <v>0</v>
      </c>
      <c r="L11" s="376">
        <v>0</v>
      </c>
      <c r="M11" s="376">
        <v>0</v>
      </c>
      <c r="N11" s="376">
        <v>0</v>
      </c>
      <c r="O11" s="376">
        <v>0</v>
      </c>
      <c r="P11" s="376">
        <v>0</v>
      </c>
      <c r="Q11" s="376">
        <v>0</v>
      </c>
      <c r="R11" s="376">
        <v>0</v>
      </c>
      <c r="S11" s="376">
        <v>0</v>
      </c>
      <c r="T11" s="376">
        <v>0</v>
      </c>
      <c r="U11" s="376">
        <v>0</v>
      </c>
      <c r="V11" s="376">
        <v>0</v>
      </c>
      <c r="W11" s="376">
        <v>0</v>
      </c>
      <c r="X11" s="376">
        <v>0</v>
      </c>
      <c r="Y11" s="376">
        <v>0</v>
      </c>
    </row>
    <row r="12" spans="1:26" s="356" customFormat="1" outlineLevel="1">
      <c r="B12" s="556" t="s">
        <v>198</v>
      </c>
      <c r="C12" s="355"/>
      <c r="D12" s="568">
        <f t="shared" si="2"/>
        <v>0</v>
      </c>
      <c r="E12" s="568"/>
      <c r="F12" s="381">
        <v>0</v>
      </c>
      <c r="G12" s="381">
        <v>0</v>
      </c>
      <c r="H12" s="381">
        <v>0</v>
      </c>
      <c r="I12" s="381">
        <v>0</v>
      </c>
      <c r="J12" s="381">
        <v>0</v>
      </c>
      <c r="K12" s="381">
        <v>0</v>
      </c>
      <c r="L12" s="381">
        <v>0</v>
      </c>
      <c r="M12" s="381">
        <v>0</v>
      </c>
      <c r="N12" s="381">
        <v>0</v>
      </c>
      <c r="O12" s="381">
        <v>0</v>
      </c>
      <c r="P12" s="381">
        <v>0</v>
      </c>
      <c r="Q12" s="381">
        <v>0</v>
      </c>
      <c r="R12" s="381">
        <v>0</v>
      </c>
      <c r="S12" s="381">
        <v>0</v>
      </c>
      <c r="T12" s="381">
        <v>0</v>
      </c>
      <c r="U12" s="381">
        <v>0</v>
      </c>
      <c r="V12" s="381">
        <v>0</v>
      </c>
      <c r="W12" s="381">
        <v>0</v>
      </c>
      <c r="X12" s="381">
        <v>0</v>
      </c>
      <c r="Y12" s="381">
        <v>0</v>
      </c>
    </row>
    <row r="13" spans="1:26" s="356" customFormat="1">
      <c r="B13" s="561" t="s">
        <v>178</v>
      </c>
      <c r="C13" s="358"/>
      <c r="D13" s="568">
        <f t="shared" si="2"/>
        <v>0</v>
      </c>
      <c r="E13" s="572"/>
      <c r="F13" s="382">
        <f t="shared" ref="F13:T13" si="3">F11-F12</f>
        <v>0</v>
      </c>
      <c r="G13" s="382">
        <f t="shared" si="3"/>
        <v>0</v>
      </c>
      <c r="H13" s="382">
        <f t="shared" si="3"/>
        <v>0</v>
      </c>
      <c r="I13" s="382">
        <f t="shared" si="3"/>
        <v>0</v>
      </c>
      <c r="J13" s="382">
        <f t="shared" si="3"/>
        <v>0</v>
      </c>
      <c r="K13" s="382">
        <f t="shared" si="3"/>
        <v>0</v>
      </c>
      <c r="L13" s="382">
        <f t="shared" si="3"/>
        <v>0</v>
      </c>
      <c r="M13" s="382">
        <f t="shared" si="3"/>
        <v>0</v>
      </c>
      <c r="N13" s="382">
        <f t="shared" si="3"/>
        <v>0</v>
      </c>
      <c r="O13" s="382">
        <f t="shared" si="3"/>
        <v>0</v>
      </c>
      <c r="P13" s="382">
        <f t="shared" si="3"/>
        <v>0</v>
      </c>
      <c r="Q13" s="382">
        <f t="shared" si="3"/>
        <v>0</v>
      </c>
      <c r="R13" s="382">
        <f t="shared" si="3"/>
        <v>0</v>
      </c>
      <c r="S13" s="382">
        <f t="shared" si="3"/>
        <v>0</v>
      </c>
      <c r="T13" s="382">
        <f t="shared" si="3"/>
        <v>0</v>
      </c>
      <c r="U13" s="382">
        <f>U11-U12</f>
        <v>0</v>
      </c>
      <c r="V13" s="382">
        <f>V11-V12</f>
        <v>0</v>
      </c>
      <c r="W13" s="382">
        <f>W11-W12</f>
        <v>0</v>
      </c>
      <c r="X13" s="382">
        <f>X11-X12</f>
        <v>0</v>
      </c>
      <c r="Y13" s="382">
        <f>Y11-Y12</f>
        <v>0</v>
      </c>
    </row>
    <row r="14" spans="1:26" s="356" customFormat="1" ht="14.25" customHeight="1">
      <c r="B14" s="562" t="s">
        <v>179</v>
      </c>
      <c r="D14" s="574" t="e">
        <f t="shared" si="2"/>
        <v>#REF!</v>
      </c>
      <c r="E14" s="568"/>
      <c r="F14" s="383" t="e">
        <f t="shared" ref="F14:T14" si="4">F6+F13</f>
        <v>#REF!</v>
      </c>
      <c r="G14" s="383" t="e">
        <f t="shared" si="4"/>
        <v>#REF!</v>
      </c>
      <c r="H14" s="383" t="e">
        <f t="shared" si="4"/>
        <v>#REF!</v>
      </c>
      <c r="I14" s="383" t="e">
        <f t="shared" si="4"/>
        <v>#REF!</v>
      </c>
      <c r="J14" s="383" t="e">
        <f t="shared" si="4"/>
        <v>#REF!</v>
      </c>
      <c r="K14" s="383" t="e">
        <f t="shared" si="4"/>
        <v>#REF!</v>
      </c>
      <c r="L14" s="383" t="e">
        <f t="shared" si="4"/>
        <v>#REF!</v>
      </c>
      <c r="M14" s="383" t="e">
        <f t="shared" si="4"/>
        <v>#REF!</v>
      </c>
      <c r="N14" s="383" t="e">
        <f t="shared" si="4"/>
        <v>#REF!</v>
      </c>
      <c r="O14" s="383" t="e">
        <f t="shared" si="4"/>
        <v>#REF!</v>
      </c>
      <c r="P14" s="383" t="e">
        <f t="shared" si="4"/>
        <v>#REF!</v>
      </c>
      <c r="Q14" s="383" t="e">
        <f t="shared" si="4"/>
        <v>#REF!</v>
      </c>
      <c r="R14" s="383" t="e">
        <f t="shared" si="4"/>
        <v>#REF!</v>
      </c>
      <c r="S14" s="383" t="e">
        <f t="shared" si="4"/>
        <v>#REF!</v>
      </c>
      <c r="T14" s="383" t="e">
        <f t="shared" si="4"/>
        <v>#REF!</v>
      </c>
      <c r="U14" s="383" t="e">
        <f>U6+U13</f>
        <v>#REF!</v>
      </c>
      <c r="V14" s="383" t="e">
        <f>V6+V13</f>
        <v>#REF!</v>
      </c>
      <c r="W14" s="383" t="e">
        <f>W6+W13</f>
        <v>#REF!</v>
      </c>
      <c r="X14" s="383" t="e">
        <f>X6+X13</f>
        <v>#REF!</v>
      </c>
      <c r="Y14" s="383" t="e">
        <f>Y6+Y13</f>
        <v>#REF!</v>
      </c>
    </row>
    <row r="15" spans="1:26" s="347" customFormat="1" ht="14.25" customHeight="1">
      <c r="B15" s="424" t="s">
        <v>199</v>
      </c>
      <c r="C15" s="359">
        <v>0.4</v>
      </c>
      <c r="D15" s="574" t="e">
        <f t="shared" si="2"/>
        <v>#REF!</v>
      </c>
      <c r="E15" s="573"/>
      <c r="F15" s="384" t="e">
        <f t="shared" ref="F15:T15" si="5">F30</f>
        <v>#REF!</v>
      </c>
      <c r="G15" s="384" t="e">
        <f t="shared" si="5"/>
        <v>#REF!</v>
      </c>
      <c r="H15" s="384" t="e">
        <f t="shared" si="5"/>
        <v>#REF!</v>
      </c>
      <c r="I15" s="384" t="e">
        <f t="shared" si="5"/>
        <v>#REF!</v>
      </c>
      <c r="J15" s="384" t="e">
        <f t="shared" si="5"/>
        <v>#REF!</v>
      </c>
      <c r="K15" s="384" t="e">
        <f t="shared" si="5"/>
        <v>#REF!</v>
      </c>
      <c r="L15" s="384" t="e">
        <f t="shared" si="5"/>
        <v>#REF!</v>
      </c>
      <c r="M15" s="384" t="e">
        <f t="shared" si="5"/>
        <v>#REF!</v>
      </c>
      <c r="N15" s="384" t="e">
        <f t="shared" si="5"/>
        <v>#REF!</v>
      </c>
      <c r="O15" s="384" t="e">
        <f t="shared" si="5"/>
        <v>#REF!</v>
      </c>
      <c r="P15" s="384" t="e">
        <f t="shared" si="5"/>
        <v>#REF!</v>
      </c>
      <c r="Q15" s="384" t="e">
        <f t="shared" si="5"/>
        <v>#REF!</v>
      </c>
      <c r="R15" s="384" t="e">
        <f t="shared" si="5"/>
        <v>#REF!</v>
      </c>
      <c r="S15" s="384" t="e">
        <f t="shared" si="5"/>
        <v>#REF!</v>
      </c>
      <c r="T15" s="384" t="e">
        <f t="shared" si="5"/>
        <v>#REF!</v>
      </c>
      <c r="U15" s="384" t="e">
        <f>U30</f>
        <v>#REF!</v>
      </c>
      <c r="V15" s="384" t="e">
        <f>V30</f>
        <v>#REF!</v>
      </c>
      <c r="W15" s="384" t="e">
        <f>W30</f>
        <v>#REF!</v>
      </c>
      <c r="X15" s="384" t="e">
        <f>X30</f>
        <v>#REF!</v>
      </c>
      <c r="Y15" s="384" t="e">
        <f>Y30</f>
        <v>#REF!</v>
      </c>
    </row>
    <row r="16" spans="1:26" s="356" customFormat="1" ht="14.25" customHeight="1">
      <c r="B16" s="563" t="s">
        <v>180</v>
      </c>
      <c r="C16" s="360"/>
      <c r="D16" s="574" t="e">
        <f t="shared" si="2"/>
        <v>#REF!</v>
      </c>
      <c r="E16" s="574"/>
      <c r="F16" s="385" t="e">
        <f t="shared" ref="F16:T16" si="6">F14-F15</f>
        <v>#REF!</v>
      </c>
      <c r="G16" s="385" t="e">
        <f t="shared" si="6"/>
        <v>#REF!</v>
      </c>
      <c r="H16" s="385" t="e">
        <f t="shared" si="6"/>
        <v>#REF!</v>
      </c>
      <c r="I16" s="385" t="e">
        <f t="shared" si="6"/>
        <v>#REF!</v>
      </c>
      <c r="J16" s="385" t="e">
        <f t="shared" si="6"/>
        <v>#REF!</v>
      </c>
      <c r="K16" s="385" t="e">
        <f t="shared" si="6"/>
        <v>#REF!</v>
      </c>
      <c r="L16" s="385" t="e">
        <f t="shared" si="6"/>
        <v>#REF!</v>
      </c>
      <c r="M16" s="385" t="e">
        <f t="shared" si="6"/>
        <v>#REF!</v>
      </c>
      <c r="N16" s="385" t="e">
        <f t="shared" si="6"/>
        <v>#REF!</v>
      </c>
      <c r="O16" s="385" t="e">
        <f t="shared" si="6"/>
        <v>#REF!</v>
      </c>
      <c r="P16" s="385" t="e">
        <f t="shared" si="6"/>
        <v>#REF!</v>
      </c>
      <c r="Q16" s="385" t="e">
        <f t="shared" si="6"/>
        <v>#REF!</v>
      </c>
      <c r="R16" s="385" t="e">
        <f t="shared" si="6"/>
        <v>#REF!</v>
      </c>
      <c r="S16" s="385" t="e">
        <f t="shared" si="6"/>
        <v>#REF!</v>
      </c>
      <c r="T16" s="385" t="e">
        <f t="shared" si="6"/>
        <v>#REF!</v>
      </c>
      <c r="U16" s="385" t="e">
        <f>U14-U15</f>
        <v>#REF!</v>
      </c>
      <c r="V16" s="385" t="e">
        <f>V14-V15</f>
        <v>#REF!</v>
      </c>
      <c r="W16" s="385" t="e">
        <f>W14-W15</f>
        <v>#REF!</v>
      </c>
      <c r="X16" s="385" t="e">
        <f>X14-X15</f>
        <v>#REF!</v>
      </c>
      <c r="Y16" s="385" t="e">
        <f>Y14-Y15</f>
        <v>#REF!</v>
      </c>
    </row>
    <row r="17" spans="2:105" s="356" customFormat="1" ht="14.25" customHeight="1">
      <c r="B17" s="355"/>
      <c r="C17" s="361"/>
      <c r="D17" s="362"/>
      <c r="E17" s="362"/>
      <c r="F17" s="362"/>
      <c r="G17" s="362"/>
      <c r="H17" s="362"/>
      <c r="I17" s="362"/>
      <c r="J17" s="362"/>
      <c r="K17" s="362"/>
      <c r="L17" s="362"/>
      <c r="M17" s="362"/>
      <c r="N17" s="362"/>
      <c r="O17" s="362"/>
      <c r="P17" s="362"/>
      <c r="Q17" s="362"/>
      <c r="R17" s="362"/>
      <c r="S17" s="362"/>
      <c r="T17" s="362"/>
      <c r="U17" s="362"/>
      <c r="V17" s="362"/>
      <c r="W17" s="362"/>
      <c r="X17" s="362"/>
      <c r="Y17" s="362"/>
    </row>
    <row r="18" spans="2:105" s="347" customFormat="1" hidden="1" outlineLevel="1"/>
    <row r="19" spans="2:105" s="356" customFormat="1" hidden="1" outlineLevel="1">
      <c r="B19" s="363"/>
      <c r="C19" s="363"/>
      <c r="D19" s="364"/>
      <c r="E19" s="365" t="s">
        <v>193</v>
      </c>
      <c r="F19" s="365" t="s">
        <v>194</v>
      </c>
      <c r="G19" s="365" t="s">
        <v>165</v>
      </c>
      <c r="H19" s="365" t="s">
        <v>166</v>
      </c>
      <c r="I19" s="365" t="s">
        <v>167</v>
      </c>
      <c r="J19" s="365" t="s">
        <v>168</v>
      </c>
      <c r="K19" s="365" t="s">
        <v>169</v>
      </c>
      <c r="L19" s="365" t="s">
        <v>170</v>
      </c>
      <c r="M19" s="365" t="s">
        <v>171</v>
      </c>
      <c r="N19" s="365" t="s">
        <v>172</v>
      </c>
      <c r="O19" s="365" t="s">
        <v>173</v>
      </c>
      <c r="P19" s="365" t="s">
        <v>173</v>
      </c>
      <c r="Q19" s="365" t="s">
        <v>173</v>
      </c>
      <c r="R19" s="365" t="s">
        <v>173</v>
      </c>
      <c r="S19" s="365" t="s">
        <v>173</v>
      </c>
      <c r="T19" s="365" t="s">
        <v>173</v>
      </c>
      <c r="U19" s="365" t="s">
        <v>173</v>
      </c>
      <c r="V19" s="365" t="s">
        <v>173</v>
      </c>
      <c r="W19" s="365" t="s">
        <v>173</v>
      </c>
      <c r="X19" s="365" t="s">
        <v>173</v>
      </c>
      <c r="Y19" s="365" t="s">
        <v>173</v>
      </c>
      <c r="Z19" s="347"/>
      <c r="AA19" s="347"/>
      <c r="AB19" s="347"/>
      <c r="AC19" s="347"/>
      <c r="AD19" s="347"/>
      <c r="AE19" s="347"/>
      <c r="AF19" s="347"/>
      <c r="AG19" s="347"/>
      <c r="AH19" s="347"/>
    </row>
    <row r="20" spans="2:105" s="366" customFormat="1" hidden="1" outlineLevel="1">
      <c r="B20" s="367"/>
      <c r="C20" s="367"/>
      <c r="D20" s="368"/>
      <c r="E20" s="368"/>
      <c r="F20" s="369">
        <v>1</v>
      </c>
      <c r="G20" s="369">
        <v>2</v>
      </c>
      <c r="H20" s="369">
        <v>3</v>
      </c>
      <c r="I20" s="369">
        <v>4</v>
      </c>
      <c r="J20" s="369">
        <v>5</v>
      </c>
      <c r="K20" s="369">
        <v>6</v>
      </c>
      <c r="L20" s="369">
        <v>7</v>
      </c>
      <c r="M20" s="369">
        <v>8</v>
      </c>
      <c r="N20" s="369">
        <v>9</v>
      </c>
      <c r="O20" s="369">
        <v>10</v>
      </c>
      <c r="P20" s="369">
        <v>11</v>
      </c>
      <c r="Q20" s="369">
        <v>12</v>
      </c>
      <c r="R20" s="369">
        <v>13</v>
      </c>
      <c r="S20" s="369">
        <v>14</v>
      </c>
      <c r="T20" s="369">
        <v>15</v>
      </c>
      <c r="U20" s="369">
        <v>16</v>
      </c>
      <c r="V20" s="369">
        <v>17</v>
      </c>
      <c r="W20" s="369">
        <v>18</v>
      </c>
      <c r="X20" s="369">
        <v>19</v>
      </c>
      <c r="Y20" s="369">
        <v>20</v>
      </c>
      <c r="Z20" s="347"/>
      <c r="AA20" s="347"/>
      <c r="AB20" s="347"/>
      <c r="AC20" s="347"/>
      <c r="AD20" s="347"/>
      <c r="AE20" s="347"/>
      <c r="AF20" s="347"/>
      <c r="AG20" s="347"/>
      <c r="AH20" s="347"/>
    </row>
    <row r="21" spans="2:105" s="328" customFormat="1" ht="14.25" hidden="1" outlineLevel="1">
      <c r="B21" s="325" t="s">
        <v>181</v>
      </c>
      <c r="C21" s="326"/>
      <c r="D21" s="327"/>
      <c r="E21" s="575">
        <f t="shared" ref="E21:Y21" si="7">E14</f>
        <v>0</v>
      </c>
      <c r="F21" s="370" t="e">
        <f t="shared" si="7"/>
        <v>#REF!</v>
      </c>
      <c r="G21" s="370" t="e">
        <f t="shared" si="7"/>
        <v>#REF!</v>
      </c>
      <c r="H21" s="370" t="e">
        <f t="shared" si="7"/>
        <v>#REF!</v>
      </c>
      <c r="I21" s="370" t="e">
        <f t="shared" si="7"/>
        <v>#REF!</v>
      </c>
      <c r="J21" s="370" t="e">
        <f t="shared" si="7"/>
        <v>#REF!</v>
      </c>
      <c r="K21" s="370" t="e">
        <f t="shared" si="7"/>
        <v>#REF!</v>
      </c>
      <c r="L21" s="370" t="e">
        <f t="shared" si="7"/>
        <v>#REF!</v>
      </c>
      <c r="M21" s="370" t="e">
        <f t="shared" si="7"/>
        <v>#REF!</v>
      </c>
      <c r="N21" s="370" t="e">
        <f t="shared" si="7"/>
        <v>#REF!</v>
      </c>
      <c r="O21" s="370" t="e">
        <f t="shared" si="7"/>
        <v>#REF!</v>
      </c>
      <c r="P21" s="370" t="e">
        <f t="shared" si="7"/>
        <v>#REF!</v>
      </c>
      <c r="Q21" s="370" t="e">
        <f t="shared" si="7"/>
        <v>#REF!</v>
      </c>
      <c r="R21" s="370" t="e">
        <f t="shared" si="7"/>
        <v>#REF!</v>
      </c>
      <c r="S21" s="370" t="e">
        <f t="shared" si="7"/>
        <v>#REF!</v>
      </c>
      <c r="T21" s="370" t="e">
        <f t="shared" si="7"/>
        <v>#REF!</v>
      </c>
      <c r="U21" s="370" t="e">
        <f t="shared" si="7"/>
        <v>#REF!</v>
      </c>
      <c r="V21" s="370" t="e">
        <f t="shared" si="7"/>
        <v>#REF!</v>
      </c>
      <c r="W21" s="370" t="e">
        <f t="shared" si="7"/>
        <v>#REF!</v>
      </c>
      <c r="X21" s="370" t="e">
        <f t="shared" si="7"/>
        <v>#REF!</v>
      </c>
      <c r="Y21" s="370" t="e">
        <f t="shared" si="7"/>
        <v>#REF!</v>
      </c>
      <c r="Z21" s="347"/>
      <c r="AA21" s="347"/>
      <c r="AB21" s="347"/>
      <c r="AC21" s="347"/>
      <c r="AD21" s="347"/>
      <c r="AE21" s="347"/>
      <c r="AF21" s="347"/>
      <c r="AG21" s="347"/>
      <c r="AH21" s="347"/>
    </row>
    <row r="22" spans="2:105" s="328" customFormat="1" ht="14.25" hidden="1" outlineLevel="1">
      <c r="B22" s="329" t="s">
        <v>182</v>
      </c>
      <c r="C22" s="330"/>
      <c r="D22" s="331"/>
      <c r="E22" s="576">
        <f>IF(E20&lt;=6,0,IF(E21-SUM(D22)&lt;0,D23,IF(E21-SUM(D22:D23)&gt;0,0,ABS(E21-SUM(D22:D23)))))</f>
        <v>0</v>
      </c>
      <c r="F22" s="332">
        <f>IF(F20&lt;=6,0,IF(F21-SUM(E22)&lt;0,E23,IF(F21-SUM(E22:E23)&gt;0,0,ABS(F21-SUM(E22:E23)))))</f>
        <v>0</v>
      </c>
      <c r="G22" s="332">
        <f t="shared" ref="G22:Y22" si="8">IF(G20&lt;=6,0,IF(G21-SUM(F22:F22)&lt;0,F23,IF(G21-SUM(F22:F23)&gt;0,0,ABS(G21-SUM(F22:F23)))))</f>
        <v>0</v>
      </c>
      <c r="H22" s="332">
        <f t="shared" si="8"/>
        <v>0</v>
      </c>
      <c r="I22" s="332">
        <f t="shared" si="8"/>
        <v>0</v>
      </c>
      <c r="J22" s="333">
        <f t="shared" si="8"/>
        <v>0</v>
      </c>
      <c r="K22" s="332">
        <f t="shared" si="8"/>
        <v>0</v>
      </c>
      <c r="L22" s="332" t="e">
        <f t="shared" si="8"/>
        <v>#REF!</v>
      </c>
      <c r="M22" s="332" t="e">
        <f t="shared" si="8"/>
        <v>#REF!</v>
      </c>
      <c r="N22" s="332" t="e">
        <f t="shared" si="8"/>
        <v>#REF!</v>
      </c>
      <c r="O22" s="332" t="e">
        <f t="shared" si="8"/>
        <v>#REF!</v>
      </c>
      <c r="P22" s="332" t="e">
        <f t="shared" si="8"/>
        <v>#REF!</v>
      </c>
      <c r="Q22" s="332" t="e">
        <f t="shared" si="8"/>
        <v>#REF!</v>
      </c>
      <c r="R22" s="332" t="e">
        <f t="shared" si="8"/>
        <v>#REF!</v>
      </c>
      <c r="S22" s="332" t="e">
        <f t="shared" si="8"/>
        <v>#REF!</v>
      </c>
      <c r="T22" s="332" t="e">
        <f t="shared" si="8"/>
        <v>#REF!</v>
      </c>
      <c r="U22" s="332" t="e">
        <f t="shared" si="8"/>
        <v>#REF!</v>
      </c>
      <c r="V22" s="332" t="e">
        <f t="shared" si="8"/>
        <v>#REF!</v>
      </c>
      <c r="W22" s="332" t="e">
        <f t="shared" si="8"/>
        <v>#REF!</v>
      </c>
      <c r="X22" s="332" t="e">
        <f t="shared" si="8"/>
        <v>#REF!</v>
      </c>
      <c r="Y22" s="332" t="e">
        <f t="shared" si="8"/>
        <v>#REF!</v>
      </c>
      <c r="Z22" s="347"/>
      <c r="AA22" s="347"/>
      <c r="AB22" s="347"/>
      <c r="AC22" s="347"/>
      <c r="AD22" s="347"/>
      <c r="AE22" s="347"/>
      <c r="AF22" s="347"/>
      <c r="AG22" s="347"/>
      <c r="AH22" s="347"/>
    </row>
    <row r="23" spans="2:105" s="328" customFormat="1" ht="14.25" hidden="1" outlineLevel="1">
      <c r="B23" s="334" t="s">
        <v>183</v>
      </c>
      <c r="C23" s="335"/>
      <c r="D23" s="336"/>
      <c r="E23" s="577">
        <f t="shared" ref="E23:Y23" si="9">IF(E20&lt;=5,0,IF(E21-SUM(D22:D23)&lt;0,D24,IF(E21-SUM(D22:D24)&gt;0,0,ABS(E21-SUM(D22:D24)))))</f>
        <v>0</v>
      </c>
      <c r="F23" s="337">
        <f t="shared" si="9"/>
        <v>0</v>
      </c>
      <c r="G23" s="338">
        <f t="shared" si="9"/>
        <v>0</v>
      </c>
      <c r="H23" s="337">
        <f t="shared" si="9"/>
        <v>0</v>
      </c>
      <c r="I23" s="338">
        <f t="shared" si="9"/>
        <v>0</v>
      </c>
      <c r="J23" s="337">
        <f t="shared" si="9"/>
        <v>0</v>
      </c>
      <c r="K23" s="337" t="e">
        <f t="shared" si="9"/>
        <v>#REF!</v>
      </c>
      <c r="L23" s="337" t="e">
        <f t="shared" si="9"/>
        <v>#REF!</v>
      </c>
      <c r="M23" s="337" t="e">
        <f t="shared" si="9"/>
        <v>#REF!</v>
      </c>
      <c r="N23" s="337" t="e">
        <f t="shared" si="9"/>
        <v>#REF!</v>
      </c>
      <c r="O23" s="337" t="e">
        <f t="shared" si="9"/>
        <v>#REF!</v>
      </c>
      <c r="P23" s="337" t="e">
        <f t="shared" si="9"/>
        <v>#REF!</v>
      </c>
      <c r="Q23" s="337" t="e">
        <f t="shared" si="9"/>
        <v>#REF!</v>
      </c>
      <c r="R23" s="337" t="e">
        <f t="shared" si="9"/>
        <v>#REF!</v>
      </c>
      <c r="S23" s="337" t="e">
        <f t="shared" si="9"/>
        <v>#REF!</v>
      </c>
      <c r="T23" s="337" t="e">
        <f t="shared" si="9"/>
        <v>#REF!</v>
      </c>
      <c r="U23" s="337" t="e">
        <f t="shared" si="9"/>
        <v>#REF!</v>
      </c>
      <c r="V23" s="337" t="e">
        <f t="shared" si="9"/>
        <v>#REF!</v>
      </c>
      <c r="W23" s="337" t="e">
        <f t="shared" si="9"/>
        <v>#REF!</v>
      </c>
      <c r="X23" s="337" t="e">
        <f t="shared" si="9"/>
        <v>#REF!</v>
      </c>
      <c r="Y23" s="337" t="e">
        <f t="shared" si="9"/>
        <v>#REF!</v>
      </c>
      <c r="Z23" s="347"/>
      <c r="AA23" s="347"/>
      <c r="AB23" s="347"/>
      <c r="AC23" s="347"/>
      <c r="AD23" s="347"/>
      <c r="AE23" s="347"/>
      <c r="AF23" s="347"/>
      <c r="AG23" s="347"/>
      <c r="AH23" s="347"/>
    </row>
    <row r="24" spans="2:105" s="328" customFormat="1" ht="14.25" hidden="1" outlineLevel="1">
      <c r="B24" s="334" t="s">
        <v>184</v>
      </c>
      <c r="C24" s="335"/>
      <c r="D24" s="336"/>
      <c r="E24" s="577">
        <f t="shared" ref="E24:Y24" si="10">IF(E20&lt;=4,0,IF(E21-SUM(D22:D24)&lt;0,D25,IF(E21-SUM(D22:D25)&gt;0,0,ABS(E21-SUM(D22:D25)))))</f>
        <v>0</v>
      </c>
      <c r="F24" s="337">
        <f t="shared" si="10"/>
        <v>0</v>
      </c>
      <c r="G24" s="337">
        <f t="shared" si="10"/>
        <v>0</v>
      </c>
      <c r="H24" s="337">
        <f t="shared" si="10"/>
        <v>0</v>
      </c>
      <c r="I24" s="337">
        <f t="shared" si="10"/>
        <v>0</v>
      </c>
      <c r="J24" s="337" t="e">
        <f t="shared" si="10"/>
        <v>#REF!</v>
      </c>
      <c r="K24" s="337" t="e">
        <f t="shared" si="10"/>
        <v>#REF!</v>
      </c>
      <c r="L24" s="337" t="e">
        <f t="shared" si="10"/>
        <v>#REF!</v>
      </c>
      <c r="M24" s="337" t="e">
        <f t="shared" si="10"/>
        <v>#REF!</v>
      </c>
      <c r="N24" s="337" t="e">
        <f t="shared" si="10"/>
        <v>#REF!</v>
      </c>
      <c r="O24" s="337" t="e">
        <f t="shared" si="10"/>
        <v>#REF!</v>
      </c>
      <c r="P24" s="337" t="e">
        <f t="shared" si="10"/>
        <v>#REF!</v>
      </c>
      <c r="Q24" s="337" t="e">
        <f t="shared" si="10"/>
        <v>#REF!</v>
      </c>
      <c r="R24" s="337" t="e">
        <f t="shared" si="10"/>
        <v>#REF!</v>
      </c>
      <c r="S24" s="337" t="e">
        <f t="shared" si="10"/>
        <v>#REF!</v>
      </c>
      <c r="T24" s="337" t="e">
        <f t="shared" si="10"/>
        <v>#REF!</v>
      </c>
      <c r="U24" s="337" t="e">
        <f t="shared" si="10"/>
        <v>#REF!</v>
      </c>
      <c r="V24" s="337" t="e">
        <f t="shared" si="10"/>
        <v>#REF!</v>
      </c>
      <c r="W24" s="337" t="e">
        <f t="shared" si="10"/>
        <v>#REF!</v>
      </c>
      <c r="X24" s="337" t="e">
        <f t="shared" si="10"/>
        <v>#REF!</v>
      </c>
      <c r="Y24" s="337" t="e">
        <f t="shared" si="10"/>
        <v>#REF!</v>
      </c>
      <c r="Z24" s="347"/>
      <c r="AA24" s="347"/>
      <c r="AB24" s="347"/>
      <c r="AC24" s="347"/>
      <c r="AD24" s="347"/>
      <c r="AE24" s="347"/>
      <c r="AF24" s="347"/>
      <c r="AG24" s="347"/>
      <c r="AH24" s="347"/>
    </row>
    <row r="25" spans="2:105" s="328" customFormat="1" ht="14.25" hidden="1" outlineLevel="1">
      <c r="B25" s="334" t="s">
        <v>185</v>
      </c>
      <c r="C25" s="335"/>
      <c r="D25" s="336"/>
      <c r="E25" s="577">
        <f t="shared" ref="E25:Y25" si="11">IF(E20&lt;=3,0,IF(E21-SUM(D22:D25)&lt;0,D26,IF(E21-SUM(D22:D26)&gt;0,0,ABS(E21-SUM(D22:D26)))))</f>
        <v>0</v>
      </c>
      <c r="F25" s="337">
        <f t="shared" si="11"/>
        <v>0</v>
      </c>
      <c r="G25" s="337">
        <f t="shared" si="11"/>
        <v>0</v>
      </c>
      <c r="H25" s="337">
        <f t="shared" si="11"/>
        <v>0</v>
      </c>
      <c r="I25" s="337" t="e">
        <f t="shared" si="11"/>
        <v>#REF!</v>
      </c>
      <c r="J25" s="337" t="e">
        <f t="shared" si="11"/>
        <v>#REF!</v>
      </c>
      <c r="K25" s="337" t="e">
        <f t="shared" si="11"/>
        <v>#REF!</v>
      </c>
      <c r="L25" s="337" t="e">
        <f t="shared" si="11"/>
        <v>#REF!</v>
      </c>
      <c r="M25" s="337" t="e">
        <f t="shared" si="11"/>
        <v>#REF!</v>
      </c>
      <c r="N25" s="337" t="e">
        <f t="shared" si="11"/>
        <v>#REF!</v>
      </c>
      <c r="O25" s="337" t="e">
        <f t="shared" si="11"/>
        <v>#REF!</v>
      </c>
      <c r="P25" s="337" t="e">
        <f t="shared" si="11"/>
        <v>#REF!</v>
      </c>
      <c r="Q25" s="337" t="e">
        <f t="shared" si="11"/>
        <v>#REF!</v>
      </c>
      <c r="R25" s="337" t="e">
        <f t="shared" si="11"/>
        <v>#REF!</v>
      </c>
      <c r="S25" s="337" t="e">
        <f t="shared" si="11"/>
        <v>#REF!</v>
      </c>
      <c r="T25" s="337" t="e">
        <f t="shared" si="11"/>
        <v>#REF!</v>
      </c>
      <c r="U25" s="337" t="e">
        <f t="shared" si="11"/>
        <v>#REF!</v>
      </c>
      <c r="V25" s="337" t="e">
        <f t="shared" si="11"/>
        <v>#REF!</v>
      </c>
      <c r="W25" s="337" t="e">
        <f t="shared" si="11"/>
        <v>#REF!</v>
      </c>
      <c r="X25" s="337" t="e">
        <f t="shared" si="11"/>
        <v>#REF!</v>
      </c>
      <c r="Y25" s="337" t="e">
        <f t="shared" si="11"/>
        <v>#REF!</v>
      </c>
      <c r="Z25" s="347"/>
      <c r="AA25" s="347"/>
      <c r="AB25" s="347"/>
      <c r="AC25" s="347"/>
      <c r="AD25" s="347"/>
      <c r="AE25" s="347"/>
      <c r="AF25" s="347"/>
      <c r="AG25" s="347"/>
      <c r="AH25" s="347"/>
    </row>
    <row r="26" spans="2:105" s="328" customFormat="1" ht="14.25" hidden="1" outlineLevel="1">
      <c r="B26" s="334" t="s">
        <v>186</v>
      </c>
      <c r="C26" s="335"/>
      <c r="D26" s="336"/>
      <c r="E26" s="577">
        <f t="shared" ref="E26:Y26" si="12">IF(E20&lt;=2,0,IF(E21-SUM(D22:D26)&lt;0,D27,IF(E21-SUM(D22:D27)&gt;0,0,ABS(E21-SUM(D22:D27)))))</f>
        <v>0</v>
      </c>
      <c r="F26" s="337">
        <f t="shared" si="12"/>
        <v>0</v>
      </c>
      <c r="G26" s="337">
        <f t="shared" si="12"/>
        <v>0</v>
      </c>
      <c r="H26" s="337" t="e">
        <f t="shared" si="12"/>
        <v>#REF!</v>
      </c>
      <c r="I26" s="337" t="e">
        <f t="shared" si="12"/>
        <v>#REF!</v>
      </c>
      <c r="J26" s="337" t="e">
        <f t="shared" si="12"/>
        <v>#REF!</v>
      </c>
      <c r="K26" s="337" t="e">
        <f t="shared" si="12"/>
        <v>#REF!</v>
      </c>
      <c r="L26" s="337" t="e">
        <f t="shared" si="12"/>
        <v>#REF!</v>
      </c>
      <c r="M26" s="337" t="e">
        <f t="shared" si="12"/>
        <v>#REF!</v>
      </c>
      <c r="N26" s="337" t="e">
        <f t="shared" si="12"/>
        <v>#REF!</v>
      </c>
      <c r="O26" s="337" t="e">
        <f t="shared" si="12"/>
        <v>#REF!</v>
      </c>
      <c r="P26" s="337" t="e">
        <f t="shared" si="12"/>
        <v>#REF!</v>
      </c>
      <c r="Q26" s="337" t="e">
        <f t="shared" si="12"/>
        <v>#REF!</v>
      </c>
      <c r="R26" s="337" t="e">
        <f t="shared" si="12"/>
        <v>#REF!</v>
      </c>
      <c r="S26" s="337" t="e">
        <f t="shared" si="12"/>
        <v>#REF!</v>
      </c>
      <c r="T26" s="337" t="e">
        <f t="shared" si="12"/>
        <v>#REF!</v>
      </c>
      <c r="U26" s="337" t="e">
        <f t="shared" si="12"/>
        <v>#REF!</v>
      </c>
      <c r="V26" s="337" t="e">
        <f t="shared" si="12"/>
        <v>#REF!</v>
      </c>
      <c r="W26" s="337" t="e">
        <f t="shared" si="12"/>
        <v>#REF!</v>
      </c>
      <c r="X26" s="337" t="e">
        <f t="shared" si="12"/>
        <v>#REF!</v>
      </c>
      <c r="Y26" s="337" t="e">
        <f t="shared" si="12"/>
        <v>#REF!</v>
      </c>
      <c r="Z26" s="347"/>
      <c r="AA26" s="347"/>
      <c r="AB26" s="347"/>
      <c r="AC26" s="347"/>
      <c r="AD26" s="347"/>
      <c r="AE26" s="347"/>
      <c r="AF26" s="347"/>
      <c r="AG26" s="347"/>
      <c r="AH26" s="347"/>
    </row>
    <row r="27" spans="2:105" s="328" customFormat="1" ht="14.25" hidden="1" outlineLevel="1">
      <c r="B27" s="334" t="s">
        <v>187</v>
      </c>
      <c r="C27" s="335"/>
      <c r="D27" s="336"/>
      <c r="E27" s="577">
        <f t="shared" ref="E27:Y27" si="13">IF(E20&lt;=1,0,IF(E21-SUM(D22:D27)&lt;0,D28,IF(E21-SUM(D22:D28)&gt;0,0,ABS(E21-SUM(D22:D28)))))</f>
        <v>0</v>
      </c>
      <c r="F27" s="337">
        <f t="shared" si="13"/>
        <v>0</v>
      </c>
      <c r="G27" s="337" t="e">
        <f t="shared" si="13"/>
        <v>#REF!</v>
      </c>
      <c r="H27" s="337" t="e">
        <f t="shared" si="13"/>
        <v>#REF!</v>
      </c>
      <c r="I27" s="337" t="e">
        <f t="shared" si="13"/>
        <v>#REF!</v>
      </c>
      <c r="J27" s="337" t="e">
        <f t="shared" si="13"/>
        <v>#REF!</v>
      </c>
      <c r="K27" s="337" t="e">
        <f t="shared" si="13"/>
        <v>#REF!</v>
      </c>
      <c r="L27" s="337" t="e">
        <f t="shared" si="13"/>
        <v>#REF!</v>
      </c>
      <c r="M27" s="337" t="e">
        <f t="shared" si="13"/>
        <v>#REF!</v>
      </c>
      <c r="N27" s="337" t="e">
        <f t="shared" si="13"/>
        <v>#REF!</v>
      </c>
      <c r="O27" s="337" t="e">
        <f t="shared" si="13"/>
        <v>#REF!</v>
      </c>
      <c r="P27" s="337" t="e">
        <f t="shared" si="13"/>
        <v>#REF!</v>
      </c>
      <c r="Q27" s="337" t="e">
        <f t="shared" si="13"/>
        <v>#REF!</v>
      </c>
      <c r="R27" s="337" t="e">
        <f t="shared" si="13"/>
        <v>#REF!</v>
      </c>
      <c r="S27" s="337" t="e">
        <f t="shared" si="13"/>
        <v>#REF!</v>
      </c>
      <c r="T27" s="337" t="e">
        <f t="shared" si="13"/>
        <v>#REF!</v>
      </c>
      <c r="U27" s="337" t="e">
        <f t="shared" si="13"/>
        <v>#REF!</v>
      </c>
      <c r="V27" s="337" t="e">
        <f t="shared" si="13"/>
        <v>#REF!</v>
      </c>
      <c r="W27" s="337" t="e">
        <f t="shared" si="13"/>
        <v>#REF!</v>
      </c>
      <c r="X27" s="337" t="e">
        <f t="shared" si="13"/>
        <v>#REF!</v>
      </c>
      <c r="Y27" s="337" t="e">
        <f t="shared" si="13"/>
        <v>#REF!</v>
      </c>
      <c r="Z27" s="347"/>
      <c r="AA27" s="347"/>
      <c r="AB27" s="347"/>
      <c r="AC27" s="347"/>
      <c r="AD27" s="347"/>
      <c r="AE27" s="347"/>
      <c r="AF27" s="347"/>
      <c r="AG27" s="347"/>
      <c r="AH27" s="347"/>
    </row>
    <row r="28" spans="2:105" s="328" customFormat="1" ht="15" hidden="1" outlineLevel="1" thickBot="1">
      <c r="B28" s="339" t="s">
        <v>188</v>
      </c>
      <c r="C28" s="340"/>
      <c r="D28" s="341"/>
      <c r="E28" s="578">
        <f t="shared" ref="E28:Y28" si="14">IF(E21&lt;0,ABS(E21),0)</f>
        <v>0</v>
      </c>
      <c r="F28" s="342" t="e">
        <f t="shared" si="14"/>
        <v>#REF!</v>
      </c>
      <c r="G28" s="342" t="e">
        <f t="shared" si="14"/>
        <v>#REF!</v>
      </c>
      <c r="H28" s="342" t="e">
        <f t="shared" si="14"/>
        <v>#REF!</v>
      </c>
      <c r="I28" s="342" t="e">
        <f t="shared" si="14"/>
        <v>#REF!</v>
      </c>
      <c r="J28" s="342" t="e">
        <f t="shared" si="14"/>
        <v>#REF!</v>
      </c>
      <c r="K28" s="342" t="e">
        <f t="shared" si="14"/>
        <v>#REF!</v>
      </c>
      <c r="L28" s="342" t="e">
        <f t="shared" si="14"/>
        <v>#REF!</v>
      </c>
      <c r="M28" s="342" t="e">
        <f t="shared" si="14"/>
        <v>#REF!</v>
      </c>
      <c r="N28" s="342" t="e">
        <f t="shared" si="14"/>
        <v>#REF!</v>
      </c>
      <c r="O28" s="342" t="e">
        <f t="shared" si="14"/>
        <v>#REF!</v>
      </c>
      <c r="P28" s="342" t="e">
        <f t="shared" si="14"/>
        <v>#REF!</v>
      </c>
      <c r="Q28" s="342" t="e">
        <f t="shared" si="14"/>
        <v>#REF!</v>
      </c>
      <c r="R28" s="342" t="e">
        <f t="shared" si="14"/>
        <v>#REF!</v>
      </c>
      <c r="S28" s="342" t="e">
        <f t="shared" si="14"/>
        <v>#REF!</v>
      </c>
      <c r="T28" s="342" t="e">
        <f t="shared" si="14"/>
        <v>#REF!</v>
      </c>
      <c r="U28" s="342" t="e">
        <f t="shared" si="14"/>
        <v>#REF!</v>
      </c>
      <c r="V28" s="342" t="e">
        <f t="shared" si="14"/>
        <v>#REF!</v>
      </c>
      <c r="W28" s="342" t="e">
        <f t="shared" si="14"/>
        <v>#REF!</v>
      </c>
      <c r="X28" s="342" t="e">
        <f t="shared" si="14"/>
        <v>#REF!</v>
      </c>
      <c r="Y28" s="342" t="e">
        <f t="shared" si="14"/>
        <v>#REF!</v>
      </c>
      <c r="Z28" s="347"/>
      <c r="AA28" s="347"/>
      <c r="AB28" s="347"/>
      <c r="AC28" s="347"/>
      <c r="AD28" s="347"/>
      <c r="AE28" s="347"/>
      <c r="AF28" s="347"/>
      <c r="AG28" s="347"/>
      <c r="AH28" s="347"/>
    </row>
    <row r="29" spans="2:105" s="328" customFormat="1" ht="15.75" hidden="1" outlineLevel="1" thickTop="1" thickBot="1">
      <c r="B29" s="339" t="s">
        <v>189</v>
      </c>
      <c r="C29" s="335"/>
      <c r="D29" s="341"/>
      <c r="E29" s="579">
        <f>IF(E21-SUM(C22:C28)&lt;0,0,E21-SUM(C22:C28))</f>
        <v>0</v>
      </c>
      <c r="F29" s="371" t="e">
        <f t="shared" ref="F29:Y29" si="15">IF(F21-SUM(E22:E28)&lt;0,0,F21-SUM(E22:E28))</f>
        <v>#REF!</v>
      </c>
      <c r="G29" s="372" t="e">
        <f t="shared" si="15"/>
        <v>#REF!</v>
      </c>
      <c r="H29" s="372" t="e">
        <f t="shared" si="15"/>
        <v>#REF!</v>
      </c>
      <c r="I29" s="372" t="e">
        <f t="shared" si="15"/>
        <v>#REF!</v>
      </c>
      <c r="J29" s="373" t="e">
        <f t="shared" si="15"/>
        <v>#REF!</v>
      </c>
      <c r="K29" s="374" t="e">
        <f t="shared" si="15"/>
        <v>#REF!</v>
      </c>
      <c r="L29" s="371" t="e">
        <f t="shared" si="15"/>
        <v>#REF!</v>
      </c>
      <c r="M29" s="373" t="e">
        <f t="shared" si="15"/>
        <v>#REF!</v>
      </c>
      <c r="N29" s="373" t="e">
        <f t="shared" si="15"/>
        <v>#REF!</v>
      </c>
      <c r="O29" s="373" t="e">
        <f t="shared" si="15"/>
        <v>#REF!</v>
      </c>
      <c r="P29" s="373" t="e">
        <f t="shared" si="15"/>
        <v>#REF!</v>
      </c>
      <c r="Q29" s="373" t="e">
        <f t="shared" si="15"/>
        <v>#REF!</v>
      </c>
      <c r="R29" s="373" t="e">
        <f t="shared" si="15"/>
        <v>#REF!</v>
      </c>
      <c r="S29" s="373" t="e">
        <f t="shared" si="15"/>
        <v>#REF!</v>
      </c>
      <c r="T29" s="373" t="e">
        <f t="shared" si="15"/>
        <v>#REF!</v>
      </c>
      <c r="U29" s="373" t="e">
        <f t="shared" si="15"/>
        <v>#REF!</v>
      </c>
      <c r="V29" s="373" t="e">
        <f t="shared" si="15"/>
        <v>#REF!</v>
      </c>
      <c r="W29" s="373" t="e">
        <f t="shared" si="15"/>
        <v>#REF!</v>
      </c>
      <c r="X29" s="373" t="e">
        <f t="shared" si="15"/>
        <v>#REF!</v>
      </c>
      <c r="Y29" s="373" t="e">
        <f t="shared" si="15"/>
        <v>#REF!</v>
      </c>
      <c r="Z29" s="347"/>
      <c r="AA29" s="347"/>
      <c r="AB29" s="347"/>
      <c r="AC29" s="347"/>
      <c r="AD29" s="347"/>
      <c r="AE29" s="347"/>
      <c r="AF29" s="347"/>
      <c r="AG29" s="347"/>
      <c r="AH29" s="347"/>
    </row>
    <row r="30" spans="2:105" s="328" customFormat="1" ht="15" hidden="1" outlineLevel="1" thickTop="1">
      <c r="B30" s="343" t="s">
        <v>232</v>
      </c>
      <c r="C30" s="344">
        <f>C15</f>
        <v>0.4</v>
      </c>
      <c r="D30" s="580"/>
      <c r="E30" s="581">
        <f t="shared" ref="E30:Y30" si="16">E29*$C$30</f>
        <v>0</v>
      </c>
      <c r="F30" s="345" t="e">
        <f t="shared" si="16"/>
        <v>#REF!</v>
      </c>
      <c r="G30" s="345" t="e">
        <f t="shared" si="16"/>
        <v>#REF!</v>
      </c>
      <c r="H30" s="345" t="e">
        <f t="shared" si="16"/>
        <v>#REF!</v>
      </c>
      <c r="I30" s="345" t="e">
        <f t="shared" si="16"/>
        <v>#REF!</v>
      </c>
      <c r="J30" s="345" t="e">
        <f t="shared" si="16"/>
        <v>#REF!</v>
      </c>
      <c r="K30" s="345" t="e">
        <f t="shared" si="16"/>
        <v>#REF!</v>
      </c>
      <c r="L30" s="345" t="e">
        <f t="shared" si="16"/>
        <v>#REF!</v>
      </c>
      <c r="M30" s="345" t="e">
        <f t="shared" si="16"/>
        <v>#REF!</v>
      </c>
      <c r="N30" s="345" t="e">
        <f t="shared" si="16"/>
        <v>#REF!</v>
      </c>
      <c r="O30" s="345" t="e">
        <f t="shared" si="16"/>
        <v>#REF!</v>
      </c>
      <c r="P30" s="345" t="e">
        <f t="shared" si="16"/>
        <v>#REF!</v>
      </c>
      <c r="Q30" s="345" t="e">
        <f t="shared" si="16"/>
        <v>#REF!</v>
      </c>
      <c r="R30" s="345" t="e">
        <f t="shared" si="16"/>
        <v>#REF!</v>
      </c>
      <c r="S30" s="345" t="e">
        <f t="shared" si="16"/>
        <v>#REF!</v>
      </c>
      <c r="T30" s="345" t="e">
        <f t="shared" si="16"/>
        <v>#REF!</v>
      </c>
      <c r="U30" s="345" t="e">
        <f t="shared" si="16"/>
        <v>#REF!</v>
      </c>
      <c r="V30" s="345" t="e">
        <f t="shared" si="16"/>
        <v>#REF!</v>
      </c>
      <c r="W30" s="345" t="e">
        <f t="shared" si="16"/>
        <v>#REF!</v>
      </c>
      <c r="X30" s="345" t="e">
        <f t="shared" si="16"/>
        <v>#REF!</v>
      </c>
      <c r="Y30" s="345" t="e">
        <f t="shared" si="16"/>
        <v>#REF!</v>
      </c>
      <c r="Z30" s="347"/>
      <c r="AA30" s="347"/>
      <c r="AB30" s="347"/>
      <c r="AC30" s="347"/>
      <c r="AD30" s="347"/>
      <c r="AE30" s="347"/>
      <c r="AF30" s="347"/>
      <c r="AG30" s="347"/>
      <c r="AH30" s="347"/>
      <c r="AI30" s="335"/>
      <c r="AJ30" s="335"/>
      <c r="AK30" s="335"/>
      <c r="AL30" s="335"/>
      <c r="AM30" s="335"/>
      <c r="AN30" s="335"/>
      <c r="AO30" s="335"/>
      <c r="AP30" s="335"/>
      <c r="AQ30" s="335"/>
      <c r="AR30" s="335"/>
      <c r="AS30" s="335"/>
      <c r="AT30" s="335"/>
      <c r="AU30" s="335"/>
      <c r="AV30" s="335"/>
      <c r="AW30" s="335"/>
      <c r="AX30" s="335"/>
      <c r="AY30" s="335"/>
      <c r="AZ30" s="335"/>
      <c r="BA30" s="335"/>
      <c r="BB30" s="335"/>
      <c r="BC30" s="335"/>
      <c r="BD30" s="335"/>
      <c r="BE30" s="335"/>
      <c r="BF30" s="335"/>
      <c r="BG30" s="335"/>
      <c r="BH30" s="335"/>
      <c r="BI30" s="335"/>
      <c r="BJ30" s="335"/>
      <c r="BK30" s="335"/>
      <c r="BL30" s="335"/>
      <c r="BM30" s="335"/>
      <c r="BN30" s="335"/>
      <c r="BO30" s="335"/>
      <c r="BP30" s="335"/>
      <c r="BQ30" s="335"/>
      <c r="BR30" s="335"/>
      <c r="BS30" s="335"/>
      <c r="BT30" s="335"/>
      <c r="BU30" s="335"/>
      <c r="BV30" s="335"/>
      <c r="BW30" s="335"/>
      <c r="BX30" s="335"/>
      <c r="BY30" s="335"/>
      <c r="BZ30" s="335"/>
      <c r="CA30" s="335"/>
      <c r="CB30" s="335"/>
      <c r="CC30" s="335"/>
      <c r="CD30" s="335"/>
      <c r="CE30" s="335"/>
      <c r="CF30" s="335"/>
      <c r="CG30" s="335"/>
      <c r="CH30" s="335"/>
      <c r="CI30" s="335"/>
      <c r="CJ30" s="335"/>
      <c r="CK30" s="335"/>
      <c r="CL30" s="335"/>
      <c r="CM30" s="335"/>
      <c r="CN30" s="335"/>
      <c r="CO30" s="335"/>
      <c r="CP30" s="335"/>
      <c r="CQ30" s="335"/>
      <c r="CR30" s="335"/>
      <c r="CS30" s="335"/>
      <c r="CT30" s="335"/>
      <c r="CU30" s="335"/>
      <c r="CV30" s="335"/>
      <c r="CW30" s="335"/>
      <c r="CX30" s="335"/>
      <c r="CY30" s="335"/>
      <c r="CZ30" s="335"/>
      <c r="DA30" s="335"/>
    </row>
    <row r="31" spans="2:105" s="347" customFormat="1" hidden="1" outlineLevel="1"/>
    <row r="32" spans="2:105" s="356" customFormat="1" ht="14.25" customHeight="1" collapsed="1">
      <c r="B32" s="355"/>
      <c r="C32" s="361"/>
      <c r="D32" s="362"/>
      <c r="E32" s="362"/>
      <c r="F32" s="362"/>
      <c r="G32" s="362"/>
      <c r="H32" s="362"/>
      <c r="I32" s="362"/>
      <c r="J32" s="362"/>
      <c r="K32" s="362"/>
      <c r="L32" s="362"/>
      <c r="M32" s="362"/>
      <c r="N32" s="362"/>
      <c r="O32" s="362"/>
      <c r="P32" s="362"/>
      <c r="Q32" s="362"/>
      <c r="R32" s="362"/>
      <c r="S32" s="362"/>
      <c r="T32" s="362"/>
      <c r="U32" s="362"/>
      <c r="V32" s="362"/>
      <c r="W32" s="362"/>
      <c r="X32" s="362"/>
      <c r="Y32" s="362"/>
    </row>
    <row r="33" spans="1:25" s="347" customFormat="1">
      <c r="A33" s="348" t="s">
        <v>190</v>
      </c>
    </row>
    <row r="34" spans="1:25" s="316" customFormat="1">
      <c r="A34" s="356"/>
      <c r="B34" s="555"/>
      <c r="C34" s="346"/>
      <c r="D34" s="318" t="s">
        <v>33</v>
      </c>
      <c r="E34" s="318"/>
      <c r="F34" s="319" t="s">
        <v>347</v>
      </c>
      <c r="G34" s="319" t="s">
        <v>348</v>
      </c>
      <c r="H34" s="319" t="s">
        <v>167</v>
      </c>
      <c r="I34" s="319" t="s">
        <v>168</v>
      </c>
      <c r="J34" s="319" t="s">
        <v>169</v>
      </c>
      <c r="K34" s="319" t="s">
        <v>170</v>
      </c>
      <c r="L34" s="319" t="s">
        <v>171</v>
      </c>
      <c r="M34" s="319" t="s">
        <v>172</v>
      </c>
      <c r="N34" s="319" t="s">
        <v>173</v>
      </c>
      <c r="O34" s="319" t="s">
        <v>236</v>
      </c>
      <c r="P34" s="319" t="s">
        <v>334</v>
      </c>
      <c r="Q34" s="319" t="s">
        <v>335</v>
      </c>
      <c r="R34" s="319" t="s">
        <v>336</v>
      </c>
      <c r="S34" s="319" t="s">
        <v>337</v>
      </c>
      <c r="T34" s="319" t="s">
        <v>338</v>
      </c>
      <c r="U34" s="319" t="s">
        <v>339</v>
      </c>
      <c r="V34" s="319" t="s">
        <v>340</v>
      </c>
      <c r="W34" s="319" t="s">
        <v>341</v>
      </c>
      <c r="X34" s="319" t="s">
        <v>342</v>
      </c>
      <c r="Y34" s="319" t="s">
        <v>235</v>
      </c>
    </row>
    <row r="35" spans="1:25" s="320" customFormat="1" ht="11.25">
      <c r="A35" s="366"/>
      <c r="B35" s="405"/>
      <c r="C35" s="324"/>
      <c r="D35" s="322"/>
      <c r="E35" s="582"/>
      <c r="F35" s="323">
        <f t="shared" ref="F35:Y35" si="17">F5</f>
        <v>1</v>
      </c>
      <c r="G35" s="323">
        <f t="shared" si="17"/>
        <v>2</v>
      </c>
      <c r="H35" s="323">
        <f t="shared" si="17"/>
        <v>3</v>
      </c>
      <c r="I35" s="323">
        <f t="shared" si="17"/>
        <v>4</v>
      </c>
      <c r="J35" s="323">
        <f t="shared" si="17"/>
        <v>5</v>
      </c>
      <c r="K35" s="323">
        <f t="shared" si="17"/>
        <v>6</v>
      </c>
      <c r="L35" s="323">
        <f t="shared" si="17"/>
        <v>7</v>
      </c>
      <c r="M35" s="323">
        <f t="shared" si="17"/>
        <v>8</v>
      </c>
      <c r="N35" s="323">
        <f t="shared" si="17"/>
        <v>9</v>
      </c>
      <c r="O35" s="323">
        <f t="shared" si="17"/>
        <v>10</v>
      </c>
      <c r="P35" s="323">
        <f t="shared" si="17"/>
        <v>11</v>
      </c>
      <c r="Q35" s="323">
        <f t="shared" si="17"/>
        <v>12</v>
      </c>
      <c r="R35" s="323">
        <f t="shared" si="17"/>
        <v>13</v>
      </c>
      <c r="S35" s="323">
        <f t="shared" si="17"/>
        <v>14</v>
      </c>
      <c r="T35" s="323">
        <f t="shared" si="17"/>
        <v>15</v>
      </c>
      <c r="U35" s="323">
        <f t="shared" si="17"/>
        <v>16</v>
      </c>
      <c r="V35" s="323">
        <f t="shared" si="17"/>
        <v>17</v>
      </c>
      <c r="W35" s="323">
        <f t="shared" si="17"/>
        <v>18</v>
      </c>
      <c r="X35" s="323">
        <f t="shared" si="17"/>
        <v>19</v>
      </c>
      <c r="Y35" s="323">
        <f t="shared" si="17"/>
        <v>20</v>
      </c>
    </row>
    <row r="36" spans="1:25" s="347" customFormat="1">
      <c r="A36" s="348"/>
      <c r="B36" s="556" t="s">
        <v>349</v>
      </c>
      <c r="C36" s="349"/>
      <c r="D36" s="568" t="e">
        <f t="shared" ref="D36:D41" si="18">SUM(F36:Y36)</f>
        <v>#REF!</v>
      </c>
      <c r="E36" s="569"/>
      <c r="F36" s="376" t="e">
        <f t="shared" ref="F36:T36" si="19">SUM(F37:F38)</f>
        <v>#REF!</v>
      </c>
      <c r="G36" s="376" t="e">
        <f t="shared" si="19"/>
        <v>#REF!</v>
      </c>
      <c r="H36" s="376" t="e">
        <f t="shared" si="19"/>
        <v>#REF!</v>
      </c>
      <c r="I36" s="376" t="e">
        <f t="shared" si="19"/>
        <v>#REF!</v>
      </c>
      <c r="J36" s="376" t="e">
        <f t="shared" si="19"/>
        <v>#REF!</v>
      </c>
      <c r="K36" s="376" t="e">
        <f t="shared" si="19"/>
        <v>#REF!</v>
      </c>
      <c r="L36" s="376" t="e">
        <f t="shared" si="19"/>
        <v>#REF!</v>
      </c>
      <c r="M36" s="376" t="e">
        <f t="shared" si="19"/>
        <v>#REF!</v>
      </c>
      <c r="N36" s="376" t="e">
        <f t="shared" si="19"/>
        <v>#REF!</v>
      </c>
      <c r="O36" s="376" t="e">
        <f t="shared" si="19"/>
        <v>#REF!</v>
      </c>
      <c r="P36" s="376" t="e">
        <f t="shared" si="19"/>
        <v>#REF!</v>
      </c>
      <c r="Q36" s="376" t="e">
        <f t="shared" si="19"/>
        <v>#REF!</v>
      </c>
      <c r="R36" s="376" t="e">
        <f t="shared" si="19"/>
        <v>#REF!</v>
      </c>
      <c r="S36" s="376" t="e">
        <f t="shared" si="19"/>
        <v>#REF!</v>
      </c>
      <c r="T36" s="376" t="e">
        <f t="shared" si="19"/>
        <v>#REF!</v>
      </c>
      <c r="U36" s="376" t="e">
        <f>SUM(U37:U38)</f>
        <v>#REF!</v>
      </c>
      <c r="V36" s="376" t="e">
        <f>SUM(V37:V38)</f>
        <v>#REF!</v>
      </c>
      <c r="W36" s="376" t="e">
        <f>SUM(W37:W38)</f>
        <v>#REF!</v>
      </c>
      <c r="X36" s="376" t="e">
        <f>SUM(X37:X38)</f>
        <v>#REF!</v>
      </c>
      <c r="Y36" s="376" t="e">
        <f>SUM(Y37:Y38)</f>
        <v>#REF!</v>
      </c>
    </row>
    <row r="37" spans="1:25" s="347" customFormat="1">
      <c r="A37" s="348"/>
      <c r="B37" s="425" t="s">
        <v>350</v>
      </c>
      <c r="C37" s="350"/>
      <c r="D37" s="571" t="e">
        <f t="shared" si="18"/>
        <v>#REF!</v>
      </c>
      <c r="E37" s="571"/>
      <c r="F37" s="377" t="e">
        <f t="shared" ref="F37:T37" si="20">IF(F16&lt;0,0,F16)</f>
        <v>#REF!</v>
      </c>
      <c r="G37" s="377" t="e">
        <f t="shared" si="20"/>
        <v>#REF!</v>
      </c>
      <c r="H37" s="377" t="e">
        <f t="shared" si="20"/>
        <v>#REF!</v>
      </c>
      <c r="I37" s="377" t="e">
        <f t="shared" si="20"/>
        <v>#REF!</v>
      </c>
      <c r="J37" s="377" t="e">
        <f t="shared" si="20"/>
        <v>#REF!</v>
      </c>
      <c r="K37" s="377" t="e">
        <f t="shared" si="20"/>
        <v>#REF!</v>
      </c>
      <c r="L37" s="377" t="e">
        <f t="shared" si="20"/>
        <v>#REF!</v>
      </c>
      <c r="M37" s="377" t="e">
        <f t="shared" si="20"/>
        <v>#REF!</v>
      </c>
      <c r="N37" s="377" t="e">
        <f t="shared" si="20"/>
        <v>#REF!</v>
      </c>
      <c r="O37" s="377" t="e">
        <f t="shared" si="20"/>
        <v>#REF!</v>
      </c>
      <c r="P37" s="377" t="e">
        <f t="shared" si="20"/>
        <v>#REF!</v>
      </c>
      <c r="Q37" s="377" t="e">
        <f t="shared" si="20"/>
        <v>#REF!</v>
      </c>
      <c r="R37" s="377" t="e">
        <f t="shared" si="20"/>
        <v>#REF!</v>
      </c>
      <c r="S37" s="377" t="e">
        <f t="shared" si="20"/>
        <v>#REF!</v>
      </c>
      <c r="T37" s="377" t="e">
        <f t="shared" si="20"/>
        <v>#REF!</v>
      </c>
      <c r="U37" s="377" t="e">
        <f>IF(U16&lt;0,0,U16)</f>
        <v>#REF!</v>
      </c>
      <c r="V37" s="377" t="e">
        <f>IF(V16&lt;0,0,V16)</f>
        <v>#REF!</v>
      </c>
      <c r="W37" s="377" t="e">
        <f>IF(W16&lt;0,0,W16)</f>
        <v>#REF!</v>
      </c>
      <c r="X37" s="377" t="e">
        <f>IF(X16&lt;0,0,X16)</f>
        <v>#REF!</v>
      </c>
      <c r="Y37" s="377" t="e">
        <f>IF(Y16&lt;0,0,Y16)</f>
        <v>#REF!</v>
      </c>
    </row>
    <row r="38" spans="1:25" s="347" customFormat="1">
      <c r="A38" s="348"/>
      <c r="B38" s="425" t="s">
        <v>191</v>
      </c>
      <c r="C38" s="350"/>
      <c r="D38" s="571" t="e">
        <f t="shared" si="18"/>
        <v>#REF!</v>
      </c>
      <c r="E38" s="571"/>
      <c r="F38" s="377" t="e">
        <f t="shared" ref="F38:T38" si="21">SUM(F39:F41)</f>
        <v>#REF!</v>
      </c>
      <c r="G38" s="377" t="e">
        <f t="shared" si="21"/>
        <v>#REF!</v>
      </c>
      <c r="H38" s="377" t="e">
        <f t="shared" si="21"/>
        <v>#REF!</v>
      </c>
      <c r="I38" s="377" t="e">
        <f t="shared" si="21"/>
        <v>#REF!</v>
      </c>
      <c r="J38" s="377" t="e">
        <f t="shared" si="21"/>
        <v>#REF!</v>
      </c>
      <c r="K38" s="377" t="e">
        <f t="shared" si="21"/>
        <v>#REF!</v>
      </c>
      <c r="L38" s="377" t="e">
        <f t="shared" si="21"/>
        <v>#REF!</v>
      </c>
      <c r="M38" s="377" t="e">
        <f t="shared" si="21"/>
        <v>#REF!</v>
      </c>
      <c r="N38" s="377" t="e">
        <f t="shared" si="21"/>
        <v>#REF!</v>
      </c>
      <c r="O38" s="377" t="e">
        <f t="shared" si="21"/>
        <v>#REF!</v>
      </c>
      <c r="P38" s="377" t="e">
        <f t="shared" si="21"/>
        <v>#REF!</v>
      </c>
      <c r="Q38" s="377" t="e">
        <f t="shared" si="21"/>
        <v>#REF!</v>
      </c>
      <c r="R38" s="377" t="e">
        <f t="shared" si="21"/>
        <v>#REF!</v>
      </c>
      <c r="S38" s="377" t="e">
        <f t="shared" si="21"/>
        <v>#REF!</v>
      </c>
      <c r="T38" s="377" t="e">
        <f t="shared" si="21"/>
        <v>#REF!</v>
      </c>
      <c r="U38" s="377" t="e">
        <f>SUM(U39:U41)</f>
        <v>#REF!</v>
      </c>
      <c r="V38" s="377" t="e">
        <f>SUM(V39:V41)</f>
        <v>#REF!</v>
      </c>
      <c r="W38" s="377" t="e">
        <f>SUM(W39:W41)</f>
        <v>#REF!</v>
      </c>
      <c r="X38" s="377" t="e">
        <f>SUM(X39:X41)</f>
        <v>#REF!</v>
      </c>
      <c r="Y38" s="377" t="e">
        <f>SUM(Y39:Y41)</f>
        <v>#REF!</v>
      </c>
    </row>
    <row r="39" spans="1:25" s="347" customFormat="1" outlineLevel="1">
      <c r="A39" s="348"/>
      <c r="B39" s="425"/>
      <c r="C39" s="583" t="s">
        <v>49</v>
      </c>
      <c r="D39" s="571" t="e">
        <f t="shared" si="18"/>
        <v>#REF!</v>
      </c>
      <c r="E39" s="571"/>
      <c r="F39" s="377" t="e">
        <f>#REF!</f>
        <v>#REF!</v>
      </c>
      <c r="G39" s="377" t="e">
        <f>#REF!</f>
        <v>#REF!</v>
      </c>
      <c r="H39" s="377" t="e">
        <f>#REF!</f>
        <v>#REF!</v>
      </c>
      <c r="I39" s="377" t="e">
        <f>#REF!</f>
        <v>#REF!</v>
      </c>
      <c r="J39" s="377" t="e">
        <f>#REF!</f>
        <v>#REF!</v>
      </c>
      <c r="K39" s="377" t="e">
        <f>#REF!</f>
        <v>#REF!</v>
      </c>
      <c r="L39" s="377" t="e">
        <f>#REF!</f>
        <v>#REF!</v>
      </c>
      <c r="M39" s="377" t="e">
        <f>#REF!</f>
        <v>#REF!</v>
      </c>
      <c r="N39" s="377" t="e">
        <f>#REF!</f>
        <v>#REF!</v>
      </c>
      <c r="O39" s="377" t="e">
        <f>#REF!</f>
        <v>#REF!</v>
      </c>
      <c r="P39" s="377" t="e">
        <f>#REF!</f>
        <v>#REF!</v>
      </c>
      <c r="Q39" s="377" t="e">
        <f>#REF!</f>
        <v>#REF!</v>
      </c>
      <c r="R39" s="377" t="e">
        <f>#REF!</f>
        <v>#REF!</v>
      </c>
      <c r="S39" s="377" t="e">
        <f>#REF!</f>
        <v>#REF!</v>
      </c>
      <c r="T39" s="377" t="e">
        <f>#REF!</f>
        <v>#REF!</v>
      </c>
      <c r="U39" s="377" t="e">
        <f>#REF!</f>
        <v>#REF!</v>
      </c>
      <c r="V39" s="377" t="e">
        <f>#REF!</f>
        <v>#REF!</v>
      </c>
      <c r="W39" s="377" t="e">
        <f>#REF!</f>
        <v>#REF!</v>
      </c>
      <c r="X39" s="377" t="e">
        <f>#REF!</f>
        <v>#REF!</v>
      </c>
      <c r="Y39" s="377" t="e">
        <f>#REF!</f>
        <v>#REF!</v>
      </c>
    </row>
    <row r="40" spans="1:25" s="347" customFormat="1" outlineLevel="1">
      <c r="A40" s="348"/>
      <c r="B40" s="425"/>
      <c r="C40" s="583" t="s">
        <v>53</v>
      </c>
      <c r="D40" s="571" t="e">
        <f t="shared" si="18"/>
        <v>#REF!</v>
      </c>
      <c r="E40" s="571"/>
      <c r="F40" s="377" t="e">
        <f>#REF!</f>
        <v>#REF!</v>
      </c>
      <c r="G40" s="377" t="e">
        <f>#REF!</f>
        <v>#REF!</v>
      </c>
      <c r="H40" s="377" t="e">
        <f>#REF!</f>
        <v>#REF!</v>
      </c>
      <c r="I40" s="377" t="e">
        <f>#REF!</f>
        <v>#REF!</v>
      </c>
      <c r="J40" s="377" t="e">
        <f>#REF!</f>
        <v>#REF!</v>
      </c>
      <c r="K40" s="377" t="e">
        <f>#REF!</f>
        <v>#REF!</v>
      </c>
      <c r="L40" s="377" t="e">
        <f>#REF!</f>
        <v>#REF!</v>
      </c>
      <c r="M40" s="377" t="e">
        <f>#REF!</f>
        <v>#REF!</v>
      </c>
      <c r="N40" s="377" t="e">
        <f>#REF!</f>
        <v>#REF!</v>
      </c>
      <c r="O40" s="377" t="e">
        <f>#REF!</f>
        <v>#REF!</v>
      </c>
      <c r="P40" s="377" t="e">
        <f>#REF!</f>
        <v>#REF!</v>
      </c>
      <c r="Q40" s="377" t="e">
        <f>#REF!</f>
        <v>#REF!</v>
      </c>
      <c r="R40" s="377" t="e">
        <f>#REF!</f>
        <v>#REF!</v>
      </c>
      <c r="S40" s="377" t="e">
        <f>#REF!</f>
        <v>#REF!</v>
      </c>
      <c r="T40" s="377" t="e">
        <f>#REF!</f>
        <v>#REF!</v>
      </c>
      <c r="U40" s="377" t="e">
        <f>#REF!</f>
        <v>#REF!</v>
      </c>
      <c r="V40" s="377" t="e">
        <f>#REF!</f>
        <v>#REF!</v>
      </c>
      <c r="W40" s="377" t="e">
        <f>#REF!</f>
        <v>#REF!</v>
      </c>
      <c r="X40" s="377" t="e">
        <f>#REF!</f>
        <v>#REF!</v>
      </c>
      <c r="Y40" s="377" t="e">
        <f>#REF!</f>
        <v>#REF!</v>
      </c>
    </row>
    <row r="41" spans="1:25" s="347" customFormat="1" outlineLevel="1">
      <c r="A41" s="348"/>
      <c r="B41" s="425"/>
      <c r="C41" s="583" t="s">
        <v>55</v>
      </c>
      <c r="D41" s="571" t="e">
        <f t="shared" si="18"/>
        <v>#REF!</v>
      </c>
      <c r="E41" s="571"/>
      <c r="F41" s="377" t="e">
        <f>#REF!</f>
        <v>#REF!</v>
      </c>
      <c r="G41" s="377" t="e">
        <f>#REF!</f>
        <v>#REF!</v>
      </c>
      <c r="H41" s="377" t="e">
        <f>#REF!</f>
        <v>#REF!</v>
      </c>
      <c r="I41" s="377" t="e">
        <f>#REF!</f>
        <v>#REF!</v>
      </c>
      <c r="J41" s="377" t="e">
        <f>#REF!</f>
        <v>#REF!</v>
      </c>
      <c r="K41" s="377" t="e">
        <f>#REF!</f>
        <v>#REF!</v>
      </c>
      <c r="L41" s="377" t="e">
        <f>#REF!</f>
        <v>#REF!</v>
      </c>
      <c r="M41" s="377" t="e">
        <f>#REF!</f>
        <v>#REF!</v>
      </c>
      <c r="N41" s="377" t="e">
        <f>#REF!</f>
        <v>#REF!</v>
      </c>
      <c r="O41" s="377" t="e">
        <f>#REF!</f>
        <v>#REF!</v>
      </c>
      <c r="P41" s="377" t="e">
        <f>#REF!</f>
        <v>#REF!</v>
      </c>
      <c r="Q41" s="377" t="e">
        <f>#REF!</f>
        <v>#REF!</v>
      </c>
      <c r="R41" s="377" t="e">
        <f>#REF!</f>
        <v>#REF!</v>
      </c>
      <c r="S41" s="377" t="e">
        <f>#REF!</f>
        <v>#REF!</v>
      </c>
      <c r="T41" s="377" t="e">
        <f>#REF!</f>
        <v>#REF!</v>
      </c>
      <c r="U41" s="377" t="e">
        <f>#REF!</f>
        <v>#REF!</v>
      </c>
      <c r="V41" s="377" t="e">
        <f>#REF!</f>
        <v>#REF!</v>
      </c>
      <c r="W41" s="377" t="e">
        <f>#REF!</f>
        <v>#REF!</v>
      </c>
      <c r="X41" s="377" t="e">
        <f>#REF!</f>
        <v>#REF!</v>
      </c>
      <c r="Y41" s="377" t="e">
        <f>#REF!</f>
        <v>#REF!</v>
      </c>
    </row>
    <row r="42" spans="1:25" s="347" customFormat="1">
      <c r="A42" s="348"/>
      <c r="B42" s="557"/>
      <c r="C42" s="351"/>
      <c r="D42" s="378"/>
      <c r="E42" s="378"/>
      <c r="F42" s="379"/>
      <c r="G42" s="379"/>
      <c r="H42" s="379"/>
      <c r="I42" s="379"/>
      <c r="J42" s="379"/>
      <c r="K42" s="379"/>
      <c r="L42" s="379"/>
      <c r="M42" s="379"/>
      <c r="N42" s="379"/>
      <c r="O42" s="379"/>
      <c r="P42" s="379"/>
      <c r="Q42" s="379"/>
      <c r="R42" s="379"/>
      <c r="S42" s="379"/>
      <c r="T42" s="379"/>
      <c r="U42" s="379"/>
      <c r="V42" s="379"/>
      <c r="W42" s="379"/>
      <c r="X42" s="379"/>
      <c r="Y42" s="379"/>
    </row>
    <row r="43" spans="1:25" s="347" customFormat="1">
      <c r="A43" s="348"/>
      <c r="B43" s="556" t="s">
        <v>333</v>
      </c>
      <c r="C43" s="350"/>
      <c r="D43" s="569" t="e">
        <f>SUM(F43:Y43)</f>
        <v>#REF!</v>
      </c>
      <c r="E43" s="569"/>
      <c r="F43" s="376" t="e">
        <f t="shared" ref="F43:Y43" si="22">SUM(F44:F44)</f>
        <v>#REF!</v>
      </c>
      <c r="G43" s="376" t="e">
        <f t="shared" si="22"/>
        <v>#REF!</v>
      </c>
      <c r="H43" s="376" t="e">
        <f t="shared" si="22"/>
        <v>#REF!</v>
      </c>
      <c r="I43" s="376" t="e">
        <f t="shared" si="22"/>
        <v>#REF!</v>
      </c>
      <c r="J43" s="376" t="e">
        <f t="shared" si="22"/>
        <v>#REF!</v>
      </c>
      <c r="K43" s="376" t="e">
        <f t="shared" si="22"/>
        <v>#REF!</v>
      </c>
      <c r="L43" s="376" t="e">
        <f t="shared" si="22"/>
        <v>#REF!</v>
      </c>
      <c r="M43" s="376" t="e">
        <f t="shared" si="22"/>
        <v>#REF!</v>
      </c>
      <c r="N43" s="376" t="e">
        <f t="shared" si="22"/>
        <v>#REF!</v>
      </c>
      <c r="O43" s="376" t="e">
        <f t="shared" si="22"/>
        <v>#REF!</v>
      </c>
      <c r="P43" s="376" t="e">
        <f t="shared" si="22"/>
        <v>#REF!</v>
      </c>
      <c r="Q43" s="376" t="e">
        <f t="shared" si="22"/>
        <v>#REF!</v>
      </c>
      <c r="R43" s="376" t="e">
        <f t="shared" si="22"/>
        <v>#REF!</v>
      </c>
      <c r="S43" s="376" t="e">
        <f t="shared" si="22"/>
        <v>#REF!</v>
      </c>
      <c r="T43" s="376" t="e">
        <f t="shared" si="22"/>
        <v>#REF!</v>
      </c>
      <c r="U43" s="376" t="e">
        <f t="shared" si="22"/>
        <v>#REF!</v>
      </c>
      <c r="V43" s="376" t="e">
        <f t="shared" si="22"/>
        <v>#REF!</v>
      </c>
      <c r="W43" s="376" t="e">
        <f t="shared" si="22"/>
        <v>#REF!</v>
      </c>
      <c r="X43" s="376" t="e">
        <f t="shared" si="22"/>
        <v>#REF!</v>
      </c>
      <c r="Y43" s="376" t="e">
        <f t="shared" si="22"/>
        <v>#REF!</v>
      </c>
    </row>
    <row r="44" spans="1:25" s="347" customFormat="1">
      <c r="A44" s="348"/>
      <c r="B44" s="425" t="s">
        <v>192</v>
      </c>
      <c r="C44" s="350"/>
      <c r="D44" s="571" t="e">
        <f>SUM(F44:Y44)</f>
        <v>#REF!</v>
      </c>
      <c r="E44" s="571"/>
      <c r="F44" s="377" t="e">
        <f t="shared" ref="F44:T44" si="23">IF(F16&gt;0,0,-F16)</f>
        <v>#REF!</v>
      </c>
      <c r="G44" s="377" t="e">
        <f t="shared" si="23"/>
        <v>#REF!</v>
      </c>
      <c r="H44" s="377" t="e">
        <f t="shared" si="23"/>
        <v>#REF!</v>
      </c>
      <c r="I44" s="377" t="e">
        <f t="shared" si="23"/>
        <v>#REF!</v>
      </c>
      <c r="J44" s="377" t="e">
        <f t="shared" si="23"/>
        <v>#REF!</v>
      </c>
      <c r="K44" s="377" t="e">
        <f t="shared" si="23"/>
        <v>#REF!</v>
      </c>
      <c r="L44" s="377" t="e">
        <f t="shared" si="23"/>
        <v>#REF!</v>
      </c>
      <c r="M44" s="377" t="e">
        <f t="shared" si="23"/>
        <v>#REF!</v>
      </c>
      <c r="N44" s="377" t="e">
        <f t="shared" si="23"/>
        <v>#REF!</v>
      </c>
      <c r="O44" s="377" t="e">
        <f t="shared" si="23"/>
        <v>#REF!</v>
      </c>
      <c r="P44" s="377" t="e">
        <f t="shared" si="23"/>
        <v>#REF!</v>
      </c>
      <c r="Q44" s="377" t="e">
        <f t="shared" si="23"/>
        <v>#REF!</v>
      </c>
      <c r="R44" s="377" t="e">
        <f t="shared" si="23"/>
        <v>#REF!</v>
      </c>
      <c r="S44" s="377" t="e">
        <f t="shared" si="23"/>
        <v>#REF!</v>
      </c>
      <c r="T44" s="377" t="e">
        <f t="shared" si="23"/>
        <v>#REF!</v>
      </c>
      <c r="U44" s="377" t="e">
        <f>IF(U16&gt;0,0,-U16)</f>
        <v>#REF!</v>
      </c>
      <c r="V44" s="377" t="e">
        <f>IF(V16&gt;0,0,-V16)</f>
        <v>#REF!</v>
      </c>
      <c r="W44" s="377" t="e">
        <f>IF(W16&gt;0,0,-W16)</f>
        <v>#REF!</v>
      </c>
      <c r="X44" s="377" t="e">
        <f>IF(X16&gt;0,0,-X16)</f>
        <v>#REF!</v>
      </c>
      <c r="Y44" s="377" t="e">
        <f>IF(Y16&gt;0,0,-Y16)</f>
        <v>#REF!</v>
      </c>
    </row>
    <row r="45" spans="1:25" s="347" customFormat="1">
      <c r="B45" s="426"/>
      <c r="C45" s="351"/>
      <c r="D45" s="378"/>
      <c r="E45" s="571"/>
      <c r="F45" s="379"/>
      <c r="G45" s="379"/>
      <c r="H45" s="379"/>
      <c r="I45" s="379"/>
      <c r="J45" s="379"/>
      <c r="K45" s="379"/>
      <c r="L45" s="379"/>
      <c r="M45" s="379"/>
      <c r="N45" s="379"/>
      <c r="O45" s="379"/>
      <c r="P45" s="379"/>
      <c r="Q45" s="379"/>
      <c r="R45" s="379"/>
      <c r="S45" s="379"/>
      <c r="T45" s="379"/>
      <c r="U45" s="379"/>
      <c r="V45" s="379"/>
      <c r="W45" s="379"/>
      <c r="X45" s="379"/>
      <c r="Y45" s="379"/>
    </row>
    <row r="46" spans="1:25" s="347" customFormat="1">
      <c r="B46" s="409" t="s">
        <v>233</v>
      </c>
      <c r="C46" s="427"/>
      <c r="D46" s="574" t="e">
        <f>SUM(F46:Y46)</f>
        <v>#REF!</v>
      </c>
      <c r="E46" s="574"/>
      <c r="F46" s="385" t="e">
        <f t="shared" ref="F46:T46" si="24">F36-F43</f>
        <v>#REF!</v>
      </c>
      <c r="G46" s="385" t="e">
        <f t="shared" si="24"/>
        <v>#REF!</v>
      </c>
      <c r="H46" s="385" t="e">
        <f t="shared" si="24"/>
        <v>#REF!</v>
      </c>
      <c r="I46" s="385" t="e">
        <f t="shared" si="24"/>
        <v>#REF!</v>
      </c>
      <c r="J46" s="385" t="e">
        <f t="shared" si="24"/>
        <v>#REF!</v>
      </c>
      <c r="K46" s="385" t="e">
        <f t="shared" si="24"/>
        <v>#REF!</v>
      </c>
      <c r="L46" s="385" t="e">
        <f t="shared" si="24"/>
        <v>#REF!</v>
      </c>
      <c r="M46" s="385" t="e">
        <f t="shared" si="24"/>
        <v>#REF!</v>
      </c>
      <c r="N46" s="385" t="e">
        <f t="shared" si="24"/>
        <v>#REF!</v>
      </c>
      <c r="O46" s="385" t="e">
        <f t="shared" si="24"/>
        <v>#REF!</v>
      </c>
      <c r="P46" s="385" t="e">
        <f t="shared" si="24"/>
        <v>#REF!</v>
      </c>
      <c r="Q46" s="385" t="e">
        <f t="shared" si="24"/>
        <v>#REF!</v>
      </c>
      <c r="R46" s="385" t="e">
        <f t="shared" si="24"/>
        <v>#REF!</v>
      </c>
      <c r="S46" s="385" t="e">
        <f t="shared" si="24"/>
        <v>#REF!</v>
      </c>
      <c r="T46" s="385" t="e">
        <f t="shared" si="24"/>
        <v>#REF!</v>
      </c>
      <c r="U46" s="385" t="e">
        <f>U36-U43</f>
        <v>#REF!</v>
      </c>
      <c r="V46" s="385" t="e">
        <f>V36-V43</f>
        <v>#REF!</v>
      </c>
      <c r="W46" s="385" t="e">
        <f>W36-W43</f>
        <v>#REF!</v>
      </c>
      <c r="X46" s="385" t="e">
        <f>X36-X43</f>
        <v>#REF!</v>
      </c>
      <c r="Y46" s="385" t="e">
        <f>Y36-Y43</f>
        <v>#REF!</v>
      </c>
    </row>
    <row r="47" spans="1:25" s="347" customFormat="1">
      <c r="B47" s="352"/>
      <c r="C47" s="353"/>
      <c r="D47" s="381"/>
      <c r="E47" s="381"/>
      <c r="F47" s="381"/>
      <c r="G47" s="381"/>
      <c r="H47" s="381"/>
      <c r="I47" s="381"/>
      <c r="J47" s="381"/>
      <c r="K47" s="381"/>
      <c r="L47" s="381"/>
      <c r="M47" s="381"/>
      <c r="N47" s="381"/>
      <c r="O47" s="381"/>
      <c r="P47" s="381"/>
      <c r="Q47" s="381"/>
      <c r="R47" s="381"/>
      <c r="S47" s="381"/>
      <c r="T47" s="381"/>
      <c r="U47" s="381"/>
      <c r="V47" s="381"/>
      <c r="W47" s="381"/>
      <c r="X47" s="381"/>
      <c r="Y47" s="381"/>
    </row>
    <row r="48" spans="1:25" s="347" customFormat="1">
      <c r="A48" s="348" t="s">
        <v>351</v>
      </c>
      <c r="B48" s="355"/>
      <c r="C48" s="353"/>
      <c r="D48" s="355"/>
      <c r="E48" s="354"/>
      <c r="F48" s="386"/>
      <c r="G48" s="386"/>
      <c r="H48" s="386"/>
      <c r="I48" s="386"/>
      <c r="J48" s="386"/>
      <c r="K48" s="386"/>
      <c r="L48" s="386"/>
      <c r="M48" s="386"/>
      <c r="N48" s="386"/>
      <c r="O48" s="386"/>
      <c r="P48" s="386"/>
      <c r="Q48" s="386"/>
      <c r="R48" s="386"/>
      <c r="S48" s="386"/>
      <c r="T48" s="386"/>
      <c r="U48" s="386"/>
      <c r="V48" s="386"/>
      <c r="W48" s="386"/>
      <c r="X48" s="386"/>
      <c r="Y48" s="386"/>
    </row>
    <row r="49" spans="1:25" s="347" customFormat="1" hidden="1" outlineLevel="1">
      <c r="B49" s="564" t="s">
        <v>217</v>
      </c>
      <c r="C49" s="565">
        <v>0.05</v>
      </c>
      <c r="D49" s="564"/>
      <c r="E49" s="565"/>
      <c r="F49" s="410" t="e">
        <f t="shared" ref="F49:T49" si="25">F46/(1+$C$49)^F$35</f>
        <v>#REF!</v>
      </c>
      <c r="G49" s="410" t="e">
        <f t="shared" si="25"/>
        <v>#REF!</v>
      </c>
      <c r="H49" s="410" t="e">
        <f t="shared" si="25"/>
        <v>#REF!</v>
      </c>
      <c r="I49" s="410" t="e">
        <f t="shared" si="25"/>
        <v>#REF!</v>
      </c>
      <c r="J49" s="410" t="e">
        <f t="shared" si="25"/>
        <v>#REF!</v>
      </c>
      <c r="K49" s="410" t="e">
        <f t="shared" si="25"/>
        <v>#REF!</v>
      </c>
      <c r="L49" s="410" t="e">
        <f t="shared" si="25"/>
        <v>#REF!</v>
      </c>
      <c r="M49" s="410" t="e">
        <f t="shared" si="25"/>
        <v>#REF!</v>
      </c>
      <c r="N49" s="410" t="e">
        <f t="shared" si="25"/>
        <v>#REF!</v>
      </c>
      <c r="O49" s="410" t="e">
        <f t="shared" si="25"/>
        <v>#REF!</v>
      </c>
      <c r="P49" s="410" t="e">
        <f t="shared" si="25"/>
        <v>#REF!</v>
      </c>
      <c r="Q49" s="410" t="e">
        <f t="shared" si="25"/>
        <v>#REF!</v>
      </c>
      <c r="R49" s="410" t="e">
        <f t="shared" si="25"/>
        <v>#REF!</v>
      </c>
      <c r="S49" s="410" t="e">
        <f t="shared" si="25"/>
        <v>#REF!</v>
      </c>
      <c r="T49" s="410" t="e">
        <f t="shared" si="25"/>
        <v>#REF!</v>
      </c>
      <c r="U49" s="410"/>
      <c r="V49" s="410"/>
      <c r="W49" s="410"/>
      <c r="X49" s="410"/>
      <c r="Y49" s="410"/>
    </row>
    <row r="50" spans="1:25" s="347" customFormat="1" hidden="1" outlineLevel="1">
      <c r="A50" s="347" t="s">
        <v>108</v>
      </c>
      <c r="B50" s="401"/>
      <c r="C50" s="401"/>
      <c r="D50" s="354"/>
      <c r="E50" s="401" t="s">
        <v>216</v>
      </c>
      <c r="F50" s="423" t="e">
        <f>SUM($F$49:F49)</f>
        <v>#REF!</v>
      </c>
      <c r="G50" s="423" t="e">
        <f>SUM($F$49:G49)</f>
        <v>#REF!</v>
      </c>
      <c r="H50" s="423" t="e">
        <f>SUM($F$49:H49)</f>
        <v>#REF!</v>
      </c>
      <c r="I50" s="423" t="e">
        <f>SUM($F$49:I49)</f>
        <v>#REF!</v>
      </c>
      <c r="J50" s="423" t="e">
        <f>SUM($F$49:J49)</f>
        <v>#REF!</v>
      </c>
      <c r="K50" s="423" t="e">
        <f>SUM($F$49:K49)</f>
        <v>#REF!</v>
      </c>
      <c r="L50" s="423" t="e">
        <f>SUM($F$49:L49)</f>
        <v>#REF!</v>
      </c>
      <c r="M50" s="423" t="e">
        <f>SUM($F$49:M49)</f>
        <v>#REF!</v>
      </c>
      <c r="N50" s="423" t="e">
        <f>SUM($F$49:N49)</f>
        <v>#REF!</v>
      </c>
      <c r="O50" s="423" t="e">
        <f>SUM($F$49:O49)</f>
        <v>#REF!</v>
      </c>
      <c r="P50" s="423">
        <v>0</v>
      </c>
      <c r="Q50" s="423">
        <v>0</v>
      </c>
      <c r="R50" s="423">
        <v>0</v>
      </c>
      <c r="S50" s="423">
        <v>0</v>
      </c>
      <c r="T50" s="423">
        <v>0</v>
      </c>
      <c r="U50" s="423"/>
      <c r="V50" s="423"/>
      <c r="W50" s="423"/>
      <c r="X50" s="423"/>
      <c r="Y50" s="423"/>
    </row>
    <row r="51" spans="1:25" s="347" customFormat="1" ht="13.5" hidden="1" outlineLevel="1" thickBot="1">
      <c r="B51" s="402"/>
      <c r="C51" s="401"/>
      <c r="D51" s="354"/>
      <c r="E51" s="380"/>
      <c r="F51" s="380"/>
      <c r="G51" s="380"/>
      <c r="H51" s="380"/>
      <c r="I51" s="380"/>
      <c r="J51" s="380"/>
      <c r="K51" s="380"/>
      <c r="L51" s="380"/>
      <c r="M51" s="380"/>
      <c r="N51" s="380"/>
      <c r="O51" s="380"/>
      <c r="P51" s="380"/>
      <c r="Q51" s="380"/>
      <c r="R51" s="380"/>
      <c r="S51" s="380"/>
      <c r="T51" s="380"/>
      <c r="U51" s="380"/>
      <c r="V51" s="380"/>
      <c r="W51" s="380"/>
      <c r="X51" s="402"/>
      <c r="Y51" s="380"/>
    </row>
    <row r="52" spans="1:25" s="347" customFormat="1" ht="13.5" hidden="1" outlineLevel="1" thickBot="1">
      <c r="A52" s="347" t="s">
        <v>241</v>
      </c>
      <c r="B52" s="401"/>
      <c r="C52" s="401"/>
      <c r="D52" s="354"/>
      <c r="E52" s="380"/>
      <c r="F52" s="380"/>
      <c r="G52" s="380"/>
      <c r="H52" s="380"/>
      <c r="I52" s="380"/>
      <c r="J52" s="380"/>
      <c r="K52" s="380"/>
      <c r="L52" s="380"/>
      <c r="M52" s="380"/>
      <c r="N52" s="380"/>
      <c r="O52" s="380"/>
      <c r="P52" s="380"/>
      <c r="Q52" s="380"/>
      <c r="R52" s="380"/>
      <c r="S52" s="380"/>
      <c r="T52" s="380"/>
      <c r="U52" s="380"/>
      <c r="V52" s="380"/>
      <c r="W52" s="380"/>
      <c r="X52" s="401"/>
      <c r="Y52" s="584"/>
    </row>
    <row r="53" spans="1:25" s="347" customFormat="1" hidden="1" outlineLevel="1">
      <c r="B53" s="396"/>
      <c r="C53" s="396"/>
      <c r="D53" s="375"/>
      <c r="E53" s="399"/>
      <c r="F53" s="399"/>
      <c r="G53" s="399"/>
      <c r="H53" s="399"/>
      <c r="I53" s="399"/>
      <c r="J53" s="399"/>
      <c r="K53" s="399"/>
      <c r="L53" s="399"/>
      <c r="M53" s="399"/>
      <c r="N53" s="399"/>
      <c r="O53" s="399"/>
      <c r="P53" s="399"/>
      <c r="Q53" s="399"/>
      <c r="R53" s="399"/>
      <c r="S53" s="399"/>
      <c r="T53" s="399"/>
      <c r="U53" s="399"/>
      <c r="V53" s="399"/>
      <c r="W53" s="399"/>
      <c r="X53" s="396"/>
      <c r="Y53" s="399"/>
    </row>
    <row r="54" spans="1:25" s="347" customFormat="1" collapsed="1">
      <c r="A54" s="347" t="s">
        <v>241</v>
      </c>
      <c r="B54" s="564" t="s">
        <v>196</v>
      </c>
      <c r="C54" s="565">
        <v>0.1</v>
      </c>
      <c r="D54" s="408"/>
      <c r="E54" s="410"/>
      <c r="F54" s="410" t="e">
        <f t="shared" ref="F54:T54" si="26">F46/(1+$C$54)^F$35</f>
        <v>#REF!</v>
      </c>
      <c r="G54" s="410" t="e">
        <f t="shared" si="26"/>
        <v>#REF!</v>
      </c>
      <c r="H54" s="410" t="e">
        <f t="shared" si="26"/>
        <v>#REF!</v>
      </c>
      <c r="I54" s="410" t="e">
        <f t="shared" si="26"/>
        <v>#REF!</v>
      </c>
      <c r="J54" s="410" t="e">
        <f t="shared" si="26"/>
        <v>#REF!</v>
      </c>
      <c r="K54" s="410" t="e">
        <f t="shared" si="26"/>
        <v>#REF!</v>
      </c>
      <c r="L54" s="410" t="e">
        <f t="shared" si="26"/>
        <v>#REF!</v>
      </c>
      <c r="M54" s="410" t="e">
        <f t="shared" si="26"/>
        <v>#REF!</v>
      </c>
      <c r="N54" s="410" t="e">
        <f t="shared" si="26"/>
        <v>#REF!</v>
      </c>
      <c r="O54" s="410" t="e">
        <f t="shared" si="26"/>
        <v>#REF!</v>
      </c>
      <c r="P54" s="410" t="e">
        <f t="shared" si="26"/>
        <v>#REF!</v>
      </c>
      <c r="Q54" s="410" t="e">
        <f t="shared" si="26"/>
        <v>#REF!</v>
      </c>
      <c r="R54" s="410" t="e">
        <f t="shared" si="26"/>
        <v>#REF!</v>
      </c>
      <c r="S54" s="410" t="e">
        <f t="shared" si="26"/>
        <v>#REF!</v>
      </c>
      <c r="T54" s="410" t="e">
        <f t="shared" si="26"/>
        <v>#REF!</v>
      </c>
      <c r="U54" s="410" t="e">
        <f>U46/(1+$C$54)^U$35</f>
        <v>#REF!</v>
      </c>
      <c r="V54" s="410" t="e">
        <f>V46/(1+$C$54)^V$35</f>
        <v>#REF!</v>
      </c>
      <c r="W54" s="410" t="e">
        <f>W46/(1+$C$54)^W$35</f>
        <v>#REF!</v>
      </c>
      <c r="X54" s="410" t="e">
        <f>X46/(1+$C$54)^X$35</f>
        <v>#REF!</v>
      </c>
      <c r="Y54" s="410" t="e">
        <f>Y46/(1+$C$54)^Y$35</f>
        <v>#REF!</v>
      </c>
    </row>
    <row r="55" spans="1:25" s="347" customFormat="1">
      <c r="B55" s="352"/>
      <c r="C55" s="401"/>
      <c r="D55" s="354"/>
      <c r="E55" s="401" t="s">
        <v>205</v>
      </c>
      <c r="F55" s="423" t="e">
        <f>SUM($F$54:F54)</f>
        <v>#REF!</v>
      </c>
      <c r="G55" s="423" t="e">
        <f>SUM($F$54:G54)</f>
        <v>#REF!</v>
      </c>
      <c r="H55" s="423" t="e">
        <f>SUM($F$54:H54)</f>
        <v>#REF!</v>
      </c>
      <c r="I55" s="423" t="e">
        <f>SUM($F$54:I54)</f>
        <v>#REF!</v>
      </c>
      <c r="J55" s="423" t="e">
        <f>SUM($F$54:J54)</f>
        <v>#REF!</v>
      </c>
      <c r="K55" s="423" t="e">
        <f>SUM($F$54:K54)</f>
        <v>#REF!</v>
      </c>
      <c r="L55" s="423" t="e">
        <f>SUM($F$54:L54)</f>
        <v>#REF!</v>
      </c>
      <c r="M55" s="423" t="e">
        <f>SUM($F$54:M54)</f>
        <v>#REF!</v>
      </c>
      <c r="N55" s="423" t="e">
        <f>SUM($F$54:N54)</f>
        <v>#REF!</v>
      </c>
      <c r="O55" s="423" t="e">
        <f>SUM($F$54:O54)</f>
        <v>#REF!</v>
      </c>
      <c r="P55" s="423" t="e">
        <f>SUM($F$54:P54)</f>
        <v>#REF!</v>
      </c>
      <c r="Q55" s="423" t="e">
        <f>SUM($F$54:Q54)</f>
        <v>#REF!</v>
      </c>
      <c r="R55" s="423" t="e">
        <f>SUM($F$54:R54)</f>
        <v>#REF!</v>
      </c>
      <c r="S55" s="423" t="e">
        <f>SUM($F$54:S54)</f>
        <v>#REF!</v>
      </c>
      <c r="T55" s="423" t="e">
        <f>SUM($F$54:T54)</f>
        <v>#REF!</v>
      </c>
      <c r="U55" s="423" t="e">
        <f>SUM($F$54:U54)</f>
        <v>#REF!</v>
      </c>
      <c r="V55" s="423" t="e">
        <f>SUM($F$54:V54)</f>
        <v>#REF!</v>
      </c>
      <c r="W55" s="423" t="e">
        <f>SUM($F$54:W54)</f>
        <v>#REF!</v>
      </c>
      <c r="X55" s="423" t="e">
        <f>SUM($F$54:X54)</f>
        <v>#REF!</v>
      </c>
      <c r="Y55" s="423" t="e">
        <f>SUM($F$54:Y54)</f>
        <v>#REF!</v>
      </c>
    </row>
    <row r="56" spans="1:25" s="347" customFormat="1">
      <c r="B56" s="402"/>
      <c r="C56" s="401"/>
      <c r="D56" s="354"/>
      <c r="E56" s="380"/>
      <c r="F56" s="380"/>
      <c r="G56" s="380"/>
      <c r="H56" s="380"/>
      <c r="I56" s="380"/>
      <c r="J56" s="380"/>
      <c r="K56" s="380"/>
      <c r="L56" s="380"/>
      <c r="M56" s="380"/>
      <c r="N56" s="380"/>
      <c r="O56" s="380"/>
      <c r="P56" s="380"/>
      <c r="Q56" s="380"/>
      <c r="R56" s="380"/>
      <c r="S56" s="430"/>
      <c r="T56" s="431"/>
      <c r="U56" s="431"/>
      <c r="V56" s="431"/>
      <c r="W56" s="431"/>
      <c r="X56" s="430" t="s">
        <v>238</v>
      </c>
      <c r="Y56" s="431" t="e">
        <f>-SUM(#REF!)</f>
        <v>#REF!</v>
      </c>
    </row>
    <row r="57" spans="1:25" s="347" customFormat="1">
      <c r="A57" s="347" t="s">
        <v>231</v>
      </c>
      <c r="B57" s="401"/>
      <c r="C57" s="401"/>
      <c r="D57" s="354"/>
      <c r="E57" s="380"/>
      <c r="F57" s="380"/>
      <c r="G57" s="380"/>
      <c r="H57" s="380"/>
      <c r="I57" s="380"/>
      <c r="J57" s="380"/>
      <c r="K57" s="380"/>
      <c r="L57" s="380"/>
      <c r="M57" s="380"/>
      <c r="N57" s="380"/>
      <c r="O57" s="380"/>
      <c r="P57" s="380"/>
      <c r="Q57" s="380"/>
      <c r="R57" s="380"/>
      <c r="S57" s="432"/>
      <c r="T57" s="636"/>
      <c r="U57" s="636"/>
      <c r="V57" s="636"/>
      <c r="W57" s="636"/>
      <c r="X57" s="432" t="s">
        <v>146</v>
      </c>
      <c r="Y57" s="635" t="e">
        <f>IF(Y55+Y56&gt;0,Y55+Y56,0)</f>
        <v>#REF!</v>
      </c>
    </row>
    <row r="58" spans="1:25" s="347" customFormat="1">
      <c r="B58" s="396"/>
      <c r="C58" s="396"/>
      <c r="D58" s="375"/>
      <c r="E58" s="399"/>
      <c r="F58" s="399"/>
      <c r="G58" s="399"/>
      <c r="H58" s="399"/>
      <c r="I58" s="399"/>
      <c r="J58" s="399"/>
      <c r="K58" s="399"/>
      <c r="L58" s="399"/>
      <c r="M58" s="399"/>
      <c r="N58" s="399"/>
      <c r="O58" s="399"/>
      <c r="P58" s="399"/>
      <c r="Q58" s="399"/>
      <c r="R58" s="399"/>
      <c r="S58" s="399"/>
      <c r="T58" s="399"/>
      <c r="U58" s="399"/>
      <c r="V58" s="399"/>
      <c r="W58" s="399"/>
      <c r="X58" s="396"/>
      <c r="Y58" s="399"/>
    </row>
    <row r="59" spans="1:25" s="347" customFormat="1" hidden="1" outlineLevel="1">
      <c r="B59" s="387" t="s">
        <v>196</v>
      </c>
      <c r="C59" s="391">
        <v>0.15</v>
      </c>
      <c r="D59" s="354"/>
      <c r="E59" s="380"/>
      <c r="F59" s="380" t="e">
        <f t="shared" ref="F59:Y59" si="27">F46/(1+$C$59)^F$35</f>
        <v>#REF!</v>
      </c>
      <c r="G59" s="380" t="e">
        <f t="shared" si="27"/>
        <v>#REF!</v>
      </c>
      <c r="H59" s="380" t="e">
        <f t="shared" si="27"/>
        <v>#REF!</v>
      </c>
      <c r="I59" s="380" t="e">
        <f t="shared" si="27"/>
        <v>#REF!</v>
      </c>
      <c r="J59" s="380" t="e">
        <f t="shared" si="27"/>
        <v>#REF!</v>
      </c>
      <c r="K59" s="380" t="e">
        <f t="shared" si="27"/>
        <v>#REF!</v>
      </c>
      <c r="L59" s="380" t="e">
        <f t="shared" si="27"/>
        <v>#REF!</v>
      </c>
      <c r="M59" s="380" t="e">
        <f t="shared" si="27"/>
        <v>#REF!</v>
      </c>
      <c r="N59" s="380" t="e">
        <f t="shared" si="27"/>
        <v>#REF!</v>
      </c>
      <c r="O59" s="380" t="e">
        <f t="shared" si="27"/>
        <v>#REF!</v>
      </c>
      <c r="P59" s="380" t="e">
        <f t="shared" si="27"/>
        <v>#REF!</v>
      </c>
      <c r="Q59" s="380" t="e">
        <f t="shared" si="27"/>
        <v>#REF!</v>
      </c>
      <c r="R59" s="380" t="e">
        <f t="shared" si="27"/>
        <v>#REF!</v>
      </c>
      <c r="S59" s="380" t="e">
        <f t="shared" si="27"/>
        <v>#REF!</v>
      </c>
      <c r="T59" s="380" t="e">
        <f t="shared" si="27"/>
        <v>#REF!</v>
      </c>
      <c r="U59" s="380" t="e">
        <f t="shared" si="27"/>
        <v>#REF!</v>
      </c>
      <c r="V59" s="380" t="e">
        <f t="shared" si="27"/>
        <v>#REF!</v>
      </c>
      <c r="W59" s="380" t="e">
        <f t="shared" si="27"/>
        <v>#REF!</v>
      </c>
      <c r="X59" s="380" t="e">
        <f t="shared" si="27"/>
        <v>#REF!</v>
      </c>
      <c r="Y59" s="380" t="e">
        <f t="shared" si="27"/>
        <v>#REF!</v>
      </c>
    </row>
    <row r="60" spans="1:25" s="347" customFormat="1" hidden="1" outlineLevel="1">
      <c r="B60" s="352"/>
      <c r="C60" s="401"/>
      <c r="D60" s="354"/>
      <c r="E60" s="401" t="s">
        <v>205</v>
      </c>
      <c r="F60" s="423" t="e">
        <f>SUM($F$59:F59)</f>
        <v>#REF!</v>
      </c>
      <c r="G60" s="423" t="e">
        <f>SUM($F$59:G59)</f>
        <v>#REF!</v>
      </c>
      <c r="H60" s="423" t="e">
        <f>SUM($F$59:H59)</f>
        <v>#REF!</v>
      </c>
      <c r="I60" s="423" t="e">
        <f>SUM($F$59:I59)</f>
        <v>#REF!</v>
      </c>
      <c r="J60" s="423" t="e">
        <f>SUM($F$59:J59)</f>
        <v>#REF!</v>
      </c>
      <c r="K60" s="423" t="e">
        <f>SUM($F$59:K59)</f>
        <v>#REF!</v>
      </c>
      <c r="L60" s="423" t="e">
        <f>SUM($F$59:L59)</f>
        <v>#REF!</v>
      </c>
      <c r="M60" s="423" t="e">
        <f>SUM($F$59:M59)</f>
        <v>#REF!</v>
      </c>
      <c r="N60" s="423" t="e">
        <f>SUM($F$59:N59)</f>
        <v>#REF!</v>
      </c>
      <c r="O60" s="423" t="e">
        <f>SUM($F$59:O59)</f>
        <v>#REF!</v>
      </c>
      <c r="P60" s="423">
        <v>0</v>
      </c>
      <c r="Q60" s="423">
        <v>0</v>
      </c>
      <c r="R60" s="423">
        <v>0</v>
      </c>
      <c r="S60" s="423">
        <v>0</v>
      </c>
      <c r="T60" s="423">
        <v>0</v>
      </c>
      <c r="U60" s="423">
        <v>0</v>
      </c>
      <c r="V60" s="423">
        <v>0</v>
      </c>
      <c r="W60" s="423">
        <v>0</v>
      </c>
      <c r="X60" s="423">
        <v>0</v>
      </c>
      <c r="Y60" s="423">
        <v>0</v>
      </c>
    </row>
    <row r="61" spans="1:25" s="347" customFormat="1" ht="13.5" hidden="1" outlineLevel="1" thickBot="1">
      <c r="B61" s="402"/>
      <c r="C61" s="401"/>
      <c r="D61" s="354"/>
      <c r="E61" s="380"/>
      <c r="F61" s="386"/>
      <c r="G61" s="386"/>
      <c r="H61" s="386"/>
      <c r="I61" s="386"/>
      <c r="J61" s="386"/>
      <c r="K61" s="386"/>
      <c r="L61" s="386"/>
      <c r="M61" s="386"/>
      <c r="N61" s="386"/>
      <c r="O61" s="386"/>
      <c r="P61" s="386"/>
      <c r="Q61" s="386"/>
      <c r="R61" s="386"/>
      <c r="S61" s="386"/>
      <c r="T61" s="386"/>
      <c r="U61" s="386"/>
      <c r="V61" s="386"/>
      <c r="W61" s="386"/>
      <c r="X61" s="402" t="s">
        <v>330</v>
      </c>
      <c r="Y61" s="380" t="e">
        <f>IF(O60&gt;0,(O60*(4%+1.3%)+(1500000*14)),1500000*14)</f>
        <v>#REF!</v>
      </c>
    </row>
    <row r="62" spans="1:25" s="347" customFormat="1" ht="13.5" hidden="1" outlineLevel="1" thickBot="1">
      <c r="A62" s="347" t="s">
        <v>90</v>
      </c>
      <c r="B62" s="401"/>
      <c r="C62" s="401"/>
      <c r="D62" s="354"/>
      <c r="E62" s="380"/>
      <c r="F62" s="386"/>
      <c r="G62" s="386"/>
      <c r="H62" s="386"/>
      <c r="I62" s="386"/>
      <c r="J62" s="386"/>
      <c r="K62" s="386"/>
      <c r="L62" s="386"/>
      <c r="M62" s="386"/>
      <c r="N62" s="386"/>
      <c r="O62" s="386"/>
      <c r="P62" s="386"/>
      <c r="Q62" s="386"/>
      <c r="R62" s="386"/>
      <c r="S62" s="386"/>
      <c r="T62" s="386"/>
      <c r="U62" s="386"/>
      <c r="V62" s="386"/>
      <c r="W62" s="386"/>
      <c r="X62" s="401" t="s">
        <v>331</v>
      </c>
      <c r="Y62" s="584" t="e">
        <f>O60-Y61</f>
        <v>#REF!</v>
      </c>
    </row>
    <row r="63" spans="1:25" s="347" customFormat="1" hidden="1" outlineLevel="1">
      <c r="B63" s="396"/>
      <c r="C63" s="396"/>
      <c r="D63" s="375"/>
      <c r="E63" s="399"/>
      <c r="F63" s="585"/>
      <c r="G63" s="585"/>
      <c r="H63" s="585"/>
      <c r="I63" s="585"/>
      <c r="J63" s="585"/>
      <c r="K63" s="585"/>
      <c r="L63" s="585"/>
      <c r="M63" s="585"/>
      <c r="N63" s="585"/>
      <c r="O63" s="585"/>
      <c r="P63" s="585"/>
      <c r="Q63" s="585"/>
      <c r="R63" s="585"/>
      <c r="S63" s="585"/>
      <c r="T63" s="585"/>
      <c r="U63" s="585"/>
      <c r="V63" s="585"/>
      <c r="W63" s="585"/>
      <c r="X63" s="396"/>
      <c r="Y63" s="585"/>
    </row>
    <row r="64" spans="1:25" s="412" customFormat="1" collapsed="1"/>
    <row r="65" s="412" customFormat="1"/>
    <row r="66" s="412" customFormat="1"/>
    <row r="67" s="412" customFormat="1"/>
  </sheetData>
  <phoneticPr fontId="5"/>
  <pageMargins left="0.98425196850393704" right="0.39370078740157483" top="0.59055118110236227" bottom="0.39370078740157483" header="0.31496062992125984" footer="0.31496062992125984"/>
  <pageSetup paperSize="8" scale="53" orientation="landscape" cellComments="asDisplayed" horizontalDpi="300" verticalDpi="300" r:id="rId1"/>
  <headerFooter alignWithMargins="0">
    <oddHeader>&amp;R&amp;"ＭＳ Ｐゴシック,標準"&amp;14案３d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A77"/>
  <sheetViews>
    <sheetView showGridLines="0" view="pageBreakPreview" topLeftCell="A7" zoomScale="70" zoomScaleNormal="100" workbookViewId="0">
      <selection activeCell="D47" sqref="D47"/>
    </sheetView>
  </sheetViews>
  <sheetFormatPr defaultRowHeight="12.75" outlineLevelRow="1"/>
  <cols>
    <col min="1" max="1" width="2.140625" customWidth="1"/>
    <col min="2" max="2" width="14" customWidth="1"/>
    <col min="3" max="3" width="20.7109375" bestFit="1" customWidth="1"/>
    <col min="4" max="4" width="14.7109375" customWidth="1"/>
    <col min="5" max="5" width="7.7109375" customWidth="1"/>
    <col min="6" max="25" width="14.7109375" customWidth="1"/>
  </cols>
  <sheetData>
    <row r="1" spans="1:26" ht="18.75">
      <c r="A1" s="586" t="s">
        <v>363</v>
      </c>
    </row>
    <row r="3" spans="1:26" s="347" customFormat="1">
      <c r="A3" s="348" t="s">
        <v>164</v>
      </c>
      <c r="T3" s="566"/>
      <c r="Y3" s="566" t="s">
        <v>377</v>
      </c>
      <c r="Z3" s="353"/>
    </row>
    <row r="4" spans="1:26" s="316" customFormat="1">
      <c r="A4" s="356"/>
      <c r="B4" s="554" t="s">
        <v>204</v>
      </c>
      <c r="C4" s="317"/>
      <c r="D4" s="318" t="s">
        <v>33</v>
      </c>
      <c r="E4" s="318"/>
      <c r="F4" s="319" t="s">
        <v>352</v>
      </c>
      <c r="G4" s="319" t="s">
        <v>353</v>
      </c>
      <c r="H4" s="319" t="s">
        <v>167</v>
      </c>
      <c r="I4" s="319" t="s">
        <v>168</v>
      </c>
      <c r="J4" s="319" t="s">
        <v>169</v>
      </c>
      <c r="K4" s="319" t="s">
        <v>170</v>
      </c>
      <c r="L4" s="319" t="s">
        <v>171</v>
      </c>
      <c r="M4" s="319" t="s">
        <v>172</v>
      </c>
      <c r="N4" s="319" t="s">
        <v>173</v>
      </c>
      <c r="O4" s="319" t="s">
        <v>236</v>
      </c>
      <c r="P4" s="319" t="s">
        <v>334</v>
      </c>
      <c r="Q4" s="319" t="s">
        <v>335</v>
      </c>
      <c r="R4" s="319" t="s">
        <v>336</v>
      </c>
      <c r="S4" s="319" t="s">
        <v>337</v>
      </c>
      <c r="T4" s="319" t="s">
        <v>338</v>
      </c>
      <c r="U4" s="319" t="s">
        <v>339</v>
      </c>
      <c r="V4" s="319" t="s">
        <v>340</v>
      </c>
      <c r="W4" s="319" t="s">
        <v>341</v>
      </c>
      <c r="X4" s="319" t="s">
        <v>342</v>
      </c>
      <c r="Y4" s="319" t="s">
        <v>235</v>
      </c>
      <c r="Z4" s="406"/>
    </row>
    <row r="5" spans="1:26" s="320" customFormat="1" ht="11.25">
      <c r="A5" s="366"/>
      <c r="B5" s="558" t="s">
        <v>195</v>
      </c>
      <c r="C5" s="321"/>
      <c r="D5" s="322"/>
      <c r="E5" s="567"/>
      <c r="F5" s="323">
        <v>1</v>
      </c>
      <c r="G5" s="323">
        <f t="shared" ref="G5:Y5" si="0">F5+1</f>
        <v>2</v>
      </c>
      <c r="H5" s="323">
        <f t="shared" si="0"/>
        <v>3</v>
      </c>
      <c r="I5" s="323">
        <f t="shared" si="0"/>
        <v>4</v>
      </c>
      <c r="J5" s="323">
        <f t="shared" si="0"/>
        <v>5</v>
      </c>
      <c r="K5" s="323">
        <f t="shared" si="0"/>
        <v>6</v>
      </c>
      <c r="L5" s="323">
        <f t="shared" si="0"/>
        <v>7</v>
      </c>
      <c r="M5" s="323">
        <f t="shared" si="0"/>
        <v>8</v>
      </c>
      <c r="N5" s="323">
        <f t="shared" si="0"/>
        <v>9</v>
      </c>
      <c r="O5" s="323">
        <f t="shared" si="0"/>
        <v>10</v>
      </c>
      <c r="P5" s="323">
        <f t="shared" si="0"/>
        <v>11</v>
      </c>
      <c r="Q5" s="323">
        <f t="shared" si="0"/>
        <v>12</v>
      </c>
      <c r="R5" s="323">
        <f t="shared" si="0"/>
        <v>13</v>
      </c>
      <c r="S5" s="323">
        <f t="shared" si="0"/>
        <v>14</v>
      </c>
      <c r="T5" s="323">
        <f t="shared" si="0"/>
        <v>15</v>
      </c>
      <c r="U5" s="323">
        <f t="shared" si="0"/>
        <v>16</v>
      </c>
      <c r="V5" s="323">
        <f t="shared" si="0"/>
        <v>17</v>
      </c>
      <c r="W5" s="323">
        <f t="shared" si="0"/>
        <v>18</v>
      </c>
      <c r="X5" s="323">
        <f t="shared" si="0"/>
        <v>19</v>
      </c>
      <c r="Y5" s="323">
        <f t="shared" si="0"/>
        <v>20</v>
      </c>
      <c r="Z5" s="407"/>
    </row>
    <row r="6" spans="1:26" s="356" customFormat="1" ht="14.25" customHeight="1">
      <c r="B6" s="559" t="s">
        <v>19</v>
      </c>
      <c r="C6" s="357"/>
      <c r="D6" s="568" t="e">
        <f>SUM(F6:Y6)</f>
        <v>#REF!</v>
      </c>
      <c r="E6" s="569"/>
      <c r="F6" s="376" t="e">
        <f t="shared" ref="F6:T6" si="1">SUM(F7:F14)</f>
        <v>#REF!</v>
      </c>
      <c r="G6" s="376" t="e">
        <f t="shared" si="1"/>
        <v>#REF!</v>
      </c>
      <c r="H6" s="376" t="e">
        <f t="shared" si="1"/>
        <v>#REF!</v>
      </c>
      <c r="I6" s="376" t="e">
        <f t="shared" si="1"/>
        <v>#REF!</v>
      </c>
      <c r="J6" s="376" t="e">
        <f t="shared" si="1"/>
        <v>#REF!</v>
      </c>
      <c r="K6" s="376" t="e">
        <f t="shared" si="1"/>
        <v>#REF!</v>
      </c>
      <c r="L6" s="376" t="e">
        <f t="shared" si="1"/>
        <v>#REF!</v>
      </c>
      <c r="M6" s="376" t="e">
        <f t="shared" si="1"/>
        <v>#REF!</v>
      </c>
      <c r="N6" s="376" t="e">
        <f t="shared" si="1"/>
        <v>#REF!</v>
      </c>
      <c r="O6" s="376" t="e">
        <f t="shared" si="1"/>
        <v>#REF!</v>
      </c>
      <c r="P6" s="376" t="e">
        <f t="shared" si="1"/>
        <v>#REF!</v>
      </c>
      <c r="Q6" s="376" t="e">
        <f t="shared" si="1"/>
        <v>#REF!</v>
      </c>
      <c r="R6" s="376" t="e">
        <f t="shared" si="1"/>
        <v>#REF!</v>
      </c>
      <c r="S6" s="376" t="e">
        <f t="shared" si="1"/>
        <v>#REF!</v>
      </c>
      <c r="T6" s="376" t="e">
        <f t="shared" si="1"/>
        <v>#REF!</v>
      </c>
      <c r="U6" s="376" t="e">
        <f>SUM(U7:U14)</f>
        <v>#REF!</v>
      </c>
      <c r="V6" s="376" t="e">
        <f>SUM(V7:V14)</f>
        <v>#REF!</v>
      </c>
      <c r="W6" s="376" t="e">
        <f>SUM(W7:W14)</f>
        <v>#REF!</v>
      </c>
      <c r="X6" s="376" t="e">
        <f>SUM(X7:X14)</f>
        <v>#REF!</v>
      </c>
      <c r="Y6" s="376" t="e">
        <f>SUM(Y7:Y14)</f>
        <v>#REF!</v>
      </c>
      <c r="Z6" s="361"/>
    </row>
    <row r="7" spans="1:26" s="356" customFormat="1" ht="14.25" customHeight="1" outlineLevel="1">
      <c r="B7" s="556"/>
      <c r="C7" s="570" t="s">
        <v>57</v>
      </c>
      <c r="D7" s="571" t="e">
        <f>SUM(F7:Y7)</f>
        <v>#REF!</v>
      </c>
      <c r="E7" s="571"/>
      <c r="F7" s="377" t="e">
        <f>#REF!</f>
        <v>#REF!</v>
      </c>
      <c r="G7" s="377" t="e">
        <f>#REF!</f>
        <v>#REF!</v>
      </c>
      <c r="H7" s="377" t="e">
        <f>#REF!</f>
        <v>#REF!</v>
      </c>
      <c r="I7" s="377" t="e">
        <f>#REF!</f>
        <v>#REF!</v>
      </c>
      <c r="J7" s="377" t="e">
        <f>#REF!</f>
        <v>#REF!</v>
      </c>
      <c r="K7" s="377" t="e">
        <f>#REF!</f>
        <v>#REF!</v>
      </c>
      <c r="L7" s="377" t="e">
        <f>#REF!</f>
        <v>#REF!</v>
      </c>
      <c r="M7" s="377" t="e">
        <f>#REF!</f>
        <v>#REF!</v>
      </c>
      <c r="N7" s="377" t="e">
        <f>#REF!</f>
        <v>#REF!</v>
      </c>
      <c r="O7" s="377" t="e">
        <f>#REF!</f>
        <v>#REF!</v>
      </c>
      <c r="P7" s="377" t="e">
        <f>#REF!</f>
        <v>#REF!</v>
      </c>
      <c r="Q7" s="377" t="e">
        <f>#REF!</f>
        <v>#REF!</v>
      </c>
      <c r="R7" s="377" t="e">
        <f>#REF!</f>
        <v>#REF!</v>
      </c>
      <c r="S7" s="377" t="e">
        <f>#REF!</f>
        <v>#REF!</v>
      </c>
      <c r="T7" s="377" t="e">
        <f>#REF!</f>
        <v>#REF!</v>
      </c>
      <c r="U7" s="377" t="e">
        <f>#REF!</f>
        <v>#REF!</v>
      </c>
      <c r="V7" s="377" t="e">
        <f>#REF!</f>
        <v>#REF!</v>
      </c>
      <c r="W7" s="377" t="e">
        <f>#REF!</f>
        <v>#REF!</v>
      </c>
      <c r="X7" s="377" t="e">
        <f>#REF!</f>
        <v>#REF!</v>
      </c>
      <c r="Y7" s="377" t="e">
        <f>#REF!</f>
        <v>#REF!</v>
      </c>
      <c r="Z7" s="361"/>
    </row>
    <row r="8" spans="1:26" s="356" customFormat="1" ht="14.25" customHeight="1" outlineLevel="1">
      <c r="B8" s="556"/>
      <c r="C8" s="570" t="s">
        <v>58</v>
      </c>
      <c r="D8" s="571" t="e">
        <f t="shared" ref="D8:D14" si="2">SUM(F8:Y8)</f>
        <v>#REF!</v>
      </c>
      <c r="E8" s="571"/>
      <c r="F8" s="377" t="e">
        <f>#REF!</f>
        <v>#REF!</v>
      </c>
      <c r="G8" s="377" t="e">
        <f>#REF!</f>
        <v>#REF!</v>
      </c>
      <c r="H8" s="377" t="e">
        <f>#REF!</f>
        <v>#REF!</v>
      </c>
      <c r="I8" s="377" t="e">
        <f>#REF!</f>
        <v>#REF!</v>
      </c>
      <c r="J8" s="377" t="e">
        <f>#REF!</f>
        <v>#REF!</v>
      </c>
      <c r="K8" s="377" t="e">
        <f>#REF!</f>
        <v>#REF!</v>
      </c>
      <c r="L8" s="377" t="e">
        <f>#REF!</f>
        <v>#REF!</v>
      </c>
      <c r="M8" s="377" t="e">
        <f>#REF!</f>
        <v>#REF!</v>
      </c>
      <c r="N8" s="377" t="e">
        <f>#REF!</f>
        <v>#REF!</v>
      </c>
      <c r="O8" s="377" t="e">
        <f>#REF!</f>
        <v>#REF!</v>
      </c>
      <c r="P8" s="377" t="e">
        <f>#REF!</f>
        <v>#REF!</v>
      </c>
      <c r="Q8" s="377" t="e">
        <f>#REF!</f>
        <v>#REF!</v>
      </c>
      <c r="R8" s="377" t="e">
        <f>#REF!</f>
        <v>#REF!</v>
      </c>
      <c r="S8" s="377" t="e">
        <f>#REF!</f>
        <v>#REF!</v>
      </c>
      <c r="T8" s="377" t="e">
        <f>#REF!</f>
        <v>#REF!</v>
      </c>
      <c r="U8" s="377" t="e">
        <f>#REF!</f>
        <v>#REF!</v>
      </c>
      <c r="V8" s="377" t="e">
        <f>#REF!</f>
        <v>#REF!</v>
      </c>
      <c r="W8" s="377" t="e">
        <f>#REF!</f>
        <v>#REF!</v>
      </c>
      <c r="X8" s="377" t="e">
        <f>#REF!</f>
        <v>#REF!</v>
      </c>
      <c r="Y8" s="377" t="e">
        <f>#REF!</f>
        <v>#REF!</v>
      </c>
      <c r="Z8" s="361"/>
    </row>
    <row r="9" spans="1:26" s="356" customFormat="1" ht="14.25" customHeight="1" outlineLevel="1">
      <c r="B9" s="556"/>
      <c r="C9" s="570" t="s">
        <v>60</v>
      </c>
      <c r="D9" s="571" t="e">
        <f t="shared" si="2"/>
        <v>#REF!</v>
      </c>
      <c r="E9" s="571"/>
      <c r="F9" s="377" t="e">
        <f>#REF!</f>
        <v>#REF!</v>
      </c>
      <c r="G9" s="377" t="e">
        <f>#REF!</f>
        <v>#REF!</v>
      </c>
      <c r="H9" s="377" t="e">
        <f>#REF!</f>
        <v>#REF!</v>
      </c>
      <c r="I9" s="377" t="e">
        <f>#REF!</f>
        <v>#REF!</v>
      </c>
      <c r="J9" s="377" t="e">
        <f>#REF!</f>
        <v>#REF!</v>
      </c>
      <c r="K9" s="377" t="e">
        <f>#REF!</f>
        <v>#REF!</v>
      </c>
      <c r="L9" s="377" t="e">
        <f>#REF!</f>
        <v>#REF!</v>
      </c>
      <c r="M9" s="377" t="e">
        <f>#REF!</f>
        <v>#REF!</v>
      </c>
      <c r="N9" s="377" t="e">
        <f>#REF!</f>
        <v>#REF!</v>
      </c>
      <c r="O9" s="377" t="e">
        <f>#REF!</f>
        <v>#REF!</v>
      </c>
      <c r="P9" s="377" t="e">
        <f>#REF!</f>
        <v>#REF!</v>
      </c>
      <c r="Q9" s="377" t="e">
        <f>#REF!</f>
        <v>#REF!</v>
      </c>
      <c r="R9" s="377" t="e">
        <f>#REF!</f>
        <v>#REF!</v>
      </c>
      <c r="S9" s="377" t="e">
        <f>#REF!</f>
        <v>#REF!</v>
      </c>
      <c r="T9" s="377" t="e">
        <f>#REF!</f>
        <v>#REF!</v>
      </c>
      <c r="U9" s="377" t="e">
        <f>#REF!</f>
        <v>#REF!</v>
      </c>
      <c r="V9" s="377" t="e">
        <f>#REF!</f>
        <v>#REF!</v>
      </c>
      <c r="W9" s="377" t="e">
        <f>#REF!</f>
        <v>#REF!</v>
      </c>
      <c r="X9" s="377" t="e">
        <f>#REF!</f>
        <v>#REF!</v>
      </c>
      <c r="Y9" s="377" t="e">
        <f>#REF!</f>
        <v>#REF!</v>
      </c>
      <c r="Z9" s="361"/>
    </row>
    <row r="10" spans="1:26" s="356" customFormat="1" ht="14.25" customHeight="1" outlineLevel="1">
      <c r="B10" s="556"/>
      <c r="C10" s="570" t="s">
        <v>379</v>
      </c>
      <c r="D10" s="571" t="e">
        <f t="shared" si="2"/>
        <v>#REF!</v>
      </c>
      <c r="E10" s="571"/>
      <c r="F10" s="377" t="e">
        <f>#REF!</f>
        <v>#REF!</v>
      </c>
      <c r="G10" s="377" t="e">
        <f>#REF!</f>
        <v>#REF!</v>
      </c>
      <c r="H10" s="377" t="e">
        <f>#REF!</f>
        <v>#REF!</v>
      </c>
      <c r="I10" s="377" t="e">
        <f>#REF!</f>
        <v>#REF!</v>
      </c>
      <c r="J10" s="377" t="e">
        <f>#REF!</f>
        <v>#REF!</v>
      </c>
      <c r="K10" s="377" t="e">
        <f>#REF!</f>
        <v>#REF!</v>
      </c>
      <c r="L10" s="377" t="e">
        <f>#REF!</f>
        <v>#REF!</v>
      </c>
      <c r="M10" s="377" t="e">
        <f>#REF!</f>
        <v>#REF!</v>
      </c>
      <c r="N10" s="377" t="e">
        <f>#REF!</f>
        <v>#REF!</v>
      </c>
      <c r="O10" s="377" t="e">
        <f>#REF!</f>
        <v>#REF!</v>
      </c>
      <c r="P10" s="377" t="e">
        <f>#REF!</f>
        <v>#REF!</v>
      </c>
      <c r="Q10" s="377" t="e">
        <f>#REF!</f>
        <v>#REF!</v>
      </c>
      <c r="R10" s="377" t="e">
        <f>#REF!</f>
        <v>#REF!</v>
      </c>
      <c r="S10" s="377" t="e">
        <f>#REF!</f>
        <v>#REF!</v>
      </c>
      <c r="T10" s="377" t="e">
        <f>#REF!</f>
        <v>#REF!</v>
      </c>
      <c r="U10" s="377" t="e">
        <f>#REF!</f>
        <v>#REF!</v>
      </c>
      <c r="V10" s="377" t="e">
        <f>#REF!</f>
        <v>#REF!</v>
      </c>
      <c r="W10" s="377" t="e">
        <f>#REF!</f>
        <v>#REF!</v>
      </c>
      <c r="X10" s="377" t="e">
        <f>#REF!</f>
        <v>#REF!</v>
      </c>
      <c r="Y10" s="377" t="e">
        <f>#REF!</f>
        <v>#REF!</v>
      </c>
      <c r="Z10" s="361"/>
    </row>
    <row r="11" spans="1:26" s="356" customFormat="1" ht="14.25" customHeight="1" outlineLevel="1">
      <c r="B11" s="556"/>
      <c r="C11" s="570" t="s">
        <v>380</v>
      </c>
      <c r="D11" s="571" t="e">
        <f t="shared" si="2"/>
        <v>#REF!</v>
      </c>
      <c r="E11" s="571"/>
      <c r="F11" s="377" t="e">
        <f>#REF!</f>
        <v>#REF!</v>
      </c>
      <c r="G11" s="377" t="e">
        <f>#REF!</f>
        <v>#REF!</v>
      </c>
      <c r="H11" s="377" t="e">
        <f>#REF!</f>
        <v>#REF!</v>
      </c>
      <c r="I11" s="377" t="e">
        <f>#REF!</f>
        <v>#REF!</v>
      </c>
      <c r="J11" s="377" t="e">
        <f>#REF!</f>
        <v>#REF!</v>
      </c>
      <c r="K11" s="377" t="e">
        <f>#REF!</f>
        <v>#REF!</v>
      </c>
      <c r="L11" s="377" t="e">
        <f>#REF!</f>
        <v>#REF!</v>
      </c>
      <c r="M11" s="377" t="e">
        <f>#REF!</f>
        <v>#REF!</v>
      </c>
      <c r="N11" s="377" t="e">
        <f>#REF!</f>
        <v>#REF!</v>
      </c>
      <c r="O11" s="377" t="e">
        <f>#REF!</f>
        <v>#REF!</v>
      </c>
      <c r="P11" s="377" t="e">
        <f>#REF!</f>
        <v>#REF!</v>
      </c>
      <c r="Q11" s="377" t="e">
        <f>#REF!</f>
        <v>#REF!</v>
      </c>
      <c r="R11" s="377" t="e">
        <f>#REF!</f>
        <v>#REF!</v>
      </c>
      <c r="S11" s="377" t="e">
        <f>#REF!</f>
        <v>#REF!</v>
      </c>
      <c r="T11" s="377" t="e">
        <f>#REF!</f>
        <v>#REF!</v>
      </c>
      <c r="U11" s="377" t="e">
        <f>#REF!</f>
        <v>#REF!</v>
      </c>
      <c r="V11" s="377" t="e">
        <f>#REF!</f>
        <v>#REF!</v>
      </c>
      <c r="W11" s="377" t="e">
        <f>#REF!</f>
        <v>#REF!</v>
      </c>
      <c r="X11" s="377" t="e">
        <f>#REF!</f>
        <v>#REF!</v>
      </c>
      <c r="Y11" s="377" t="e">
        <f>#REF!</f>
        <v>#REF!</v>
      </c>
      <c r="Z11" s="361"/>
    </row>
    <row r="12" spans="1:26" s="356" customFormat="1" ht="14.25" customHeight="1" outlineLevel="1">
      <c r="B12" s="556"/>
      <c r="C12" s="570" t="s">
        <v>63</v>
      </c>
      <c r="D12" s="571" t="e">
        <f t="shared" si="2"/>
        <v>#REF!</v>
      </c>
      <c r="E12" s="571"/>
      <c r="F12" s="377" t="e">
        <f>#REF!</f>
        <v>#REF!</v>
      </c>
      <c r="G12" s="377" t="e">
        <f>#REF!</f>
        <v>#REF!</v>
      </c>
      <c r="H12" s="377" t="e">
        <f>#REF!</f>
        <v>#REF!</v>
      </c>
      <c r="I12" s="377" t="e">
        <f>#REF!</f>
        <v>#REF!</v>
      </c>
      <c r="J12" s="377" t="e">
        <f>#REF!</f>
        <v>#REF!</v>
      </c>
      <c r="K12" s="377" t="e">
        <f>#REF!</f>
        <v>#REF!</v>
      </c>
      <c r="L12" s="377" t="e">
        <f>#REF!</f>
        <v>#REF!</v>
      </c>
      <c r="M12" s="377" t="e">
        <f>#REF!</f>
        <v>#REF!</v>
      </c>
      <c r="N12" s="377" t="e">
        <f>#REF!</f>
        <v>#REF!</v>
      </c>
      <c r="O12" s="377" t="e">
        <f>#REF!</f>
        <v>#REF!</v>
      </c>
      <c r="P12" s="377" t="e">
        <f>#REF!</f>
        <v>#REF!</v>
      </c>
      <c r="Q12" s="377" t="e">
        <f>#REF!</f>
        <v>#REF!</v>
      </c>
      <c r="R12" s="377" t="e">
        <f>#REF!</f>
        <v>#REF!</v>
      </c>
      <c r="S12" s="377" t="e">
        <f>#REF!</f>
        <v>#REF!</v>
      </c>
      <c r="T12" s="377" t="e">
        <f>#REF!</f>
        <v>#REF!</v>
      </c>
      <c r="U12" s="377" t="e">
        <f>#REF!</f>
        <v>#REF!</v>
      </c>
      <c r="V12" s="377" t="e">
        <f>#REF!</f>
        <v>#REF!</v>
      </c>
      <c r="W12" s="377" t="e">
        <f>#REF!</f>
        <v>#REF!</v>
      </c>
      <c r="X12" s="377" t="e">
        <f>#REF!</f>
        <v>#REF!</v>
      </c>
      <c r="Y12" s="377" t="e">
        <f>#REF!</f>
        <v>#REF!</v>
      </c>
      <c r="Z12" s="361"/>
    </row>
    <row r="13" spans="1:26" s="356" customFormat="1" ht="14.25" customHeight="1" outlineLevel="1">
      <c r="B13" s="556"/>
      <c r="C13" s="570" t="s">
        <v>64</v>
      </c>
      <c r="D13" s="571" t="e">
        <f t="shared" si="2"/>
        <v>#REF!</v>
      </c>
      <c r="E13" s="571"/>
      <c r="F13" s="377" t="e">
        <f>#REF!</f>
        <v>#REF!</v>
      </c>
      <c r="G13" s="377" t="e">
        <f>#REF!</f>
        <v>#REF!</v>
      </c>
      <c r="H13" s="377" t="e">
        <f>#REF!</f>
        <v>#REF!</v>
      </c>
      <c r="I13" s="377" t="e">
        <f>#REF!</f>
        <v>#REF!</v>
      </c>
      <c r="J13" s="377" t="e">
        <f>#REF!</f>
        <v>#REF!</v>
      </c>
      <c r="K13" s="377" t="e">
        <f>#REF!</f>
        <v>#REF!</v>
      </c>
      <c r="L13" s="377" t="e">
        <f>#REF!</f>
        <v>#REF!</v>
      </c>
      <c r="M13" s="377" t="e">
        <f>#REF!</f>
        <v>#REF!</v>
      </c>
      <c r="N13" s="377" t="e">
        <f>#REF!</f>
        <v>#REF!</v>
      </c>
      <c r="O13" s="377" t="e">
        <f>#REF!</f>
        <v>#REF!</v>
      </c>
      <c r="P13" s="377" t="e">
        <f>#REF!</f>
        <v>#REF!</v>
      </c>
      <c r="Q13" s="377" t="e">
        <f>#REF!</f>
        <v>#REF!</v>
      </c>
      <c r="R13" s="377" t="e">
        <f>#REF!</f>
        <v>#REF!</v>
      </c>
      <c r="S13" s="377" t="e">
        <f>#REF!</f>
        <v>#REF!</v>
      </c>
      <c r="T13" s="377" t="e">
        <f>#REF!</f>
        <v>#REF!</v>
      </c>
      <c r="U13" s="377" t="e">
        <f>#REF!</f>
        <v>#REF!</v>
      </c>
      <c r="V13" s="377" t="e">
        <f>#REF!</f>
        <v>#REF!</v>
      </c>
      <c r="W13" s="377" t="e">
        <f>#REF!</f>
        <v>#REF!</v>
      </c>
      <c r="X13" s="377" t="e">
        <f>#REF!</f>
        <v>#REF!</v>
      </c>
      <c r="Y13" s="377" t="e">
        <f>#REF!</f>
        <v>#REF!</v>
      </c>
      <c r="Z13" s="361"/>
    </row>
    <row r="14" spans="1:26" s="356" customFormat="1" ht="14.25" customHeight="1" outlineLevel="1">
      <c r="B14" s="556"/>
      <c r="C14" s="570" t="s">
        <v>354</v>
      </c>
      <c r="D14" s="571" t="e">
        <f t="shared" si="2"/>
        <v>#REF!</v>
      </c>
      <c r="E14" s="571"/>
      <c r="F14" s="377" t="e">
        <f>#REF!</f>
        <v>#REF!</v>
      </c>
      <c r="G14" s="377" t="e">
        <f>#REF!</f>
        <v>#REF!</v>
      </c>
      <c r="H14" s="377" t="e">
        <f>#REF!</f>
        <v>#REF!</v>
      </c>
      <c r="I14" s="377" t="e">
        <f>#REF!</f>
        <v>#REF!</v>
      </c>
      <c r="J14" s="377" t="e">
        <f>#REF!</f>
        <v>#REF!</v>
      </c>
      <c r="K14" s="377" t="e">
        <f>#REF!</f>
        <v>#REF!</v>
      </c>
      <c r="L14" s="377" t="e">
        <f>#REF!</f>
        <v>#REF!</v>
      </c>
      <c r="M14" s="377" t="e">
        <f>#REF!</f>
        <v>#REF!</v>
      </c>
      <c r="N14" s="377" t="e">
        <f>#REF!</f>
        <v>#REF!</v>
      </c>
      <c r="O14" s="377" t="e">
        <f>#REF!</f>
        <v>#REF!</v>
      </c>
      <c r="P14" s="377" t="e">
        <f>#REF!</f>
        <v>#REF!</v>
      </c>
      <c r="Q14" s="377" t="e">
        <f>#REF!</f>
        <v>#REF!</v>
      </c>
      <c r="R14" s="377" t="e">
        <f>#REF!</f>
        <v>#REF!</v>
      </c>
      <c r="S14" s="377" t="e">
        <f>#REF!</f>
        <v>#REF!</v>
      </c>
      <c r="T14" s="377" t="e">
        <f>#REF!</f>
        <v>#REF!</v>
      </c>
      <c r="U14" s="377" t="e">
        <f>#REF!</f>
        <v>#REF!</v>
      </c>
      <c r="V14" s="377" t="e">
        <f>#REF!</f>
        <v>#REF!</v>
      </c>
      <c r="W14" s="377" t="e">
        <f>#REF!</f>
        <v>#REF!</v>
      </c>
      <c r="X14" s="377" t="e">
        <f>#REF!</f>
        <v>#REF!</v>
      </c>
      <c r="Y14" s="377" t="e">
        <f>#REF!</f>
        <v>#REF!</v>
      </c>
      <c r="Z14" s="361"/>
    </row>
    <row r="15" spans="1:26" s="347" customFormat="1" ht="14.25" customHeight="1">
      <c r="B15" s="560"/>
      <c r="C15" s="570"/>
      <c r="D15" s="571"/>
      <c r="E15" s="571"/>
      <c r="F15" s="377"/>
      <c r="G15" s="377"/>
      <c r="H15" s="377"/>
      <c r="I15" s="377"/>
      <c r="J15" s="377"/>
      <c r="K15" s="377"/>
      <c r="L15" s="377"/>
      <c r="M15" s="377"/>
      <c r="N15" s="377"/>
      <c r="O15" s="377"/>
      <c r="P15" s="377"/>
      <c r="Q15" s="377"/>
      <c r="R15" s="377"/>
      <c r="S15" s="377"/>
      <c r="T15" s="377"/>
      <c r="U15" s="377"/>
      <c r="V15" s="377"/>
      <c r="W15" s="377"/>
      <c r="X15" s="377"/>
      <c r="Y15" s="377"/>
      <c r="Z15" s="353"/>
    </row>
    <row r="16" spans="1:26" s="356" customFormat="1" outlineLevel="1">
      <c r="A16" s="356" t="s">
        <v>90</v>
      </c>
      <c r="B16" s="559" t="s">
        <v>197</v>
      </c>
      <c r="C16" s="357"/>
      <c r="D16" s="571">
        <f t="shared" ref="D16:D21" si="3">SUM(F16:Y16)</f>
        <v>0</v>
      </c>
      <c r="E16" s="569"/>
      <c r="F16" s="376">
        <v>0</v>
      </c>
      <c r="G16" s="376">
        <v>0</v>
      </c>
      <c r="H16" s="376">
        <v>0</v>
      </c>
      <c r="I16" s="376">
        <v>0</v>
      </c>
      <c r="J16" s="376">
        <v>0</v>
      </c>
      <c r="K16" s="376">
        <v>0</v>
      </c>
      <c r="L16" s="376">
        <v>0</v>
      </c>
      <c r="M16" s="376">
        <v>0</v>
      </c>
      <c r="N16" s="376">
        <v>0</v>
      </c>
      <c r="O16" s="376">
        <v>0</v>
      </c>
      <c r="P16" s="376">
        <v>0</v>
      </c>
      <c r="Q16" s="376">
        <v>0</v>
      </c>
      <c r="R16" s="376">
        <v>0</v>
      </c>
      <c r="S16" s="376">
        <v>0</v>
      </c>
      <c r="T16" s="376">
        <v>0</v>
      </c>
      <c r="U16" s="376">
        <v>0</v>
      </c>
      <c r="V16" s="376">
        <v>0</v>
      </c>
      <c r="W16" s="376">
        <v>0</v>
      </c>
      <c r="X16" s="376">
        <v>0</v>
      </c>
      <c r="Y16" s="376">
        <v>0</v>
      </c>
    </row>
    <row r="17" spans="2:34" s="356" customFormat="1" outlineLevel="1">
      <c r="B17" s="556" t="s">
        <v>198</v>
      </c>
      <c r="C17" s="355"/>
      <c r="D17" s="571">
        <f t="shared" si="3"/>
        <v>0</v>
      </c>
      <c r="E17" s="568"/>
      <c r="F17" s="381">
        <v>0</v>
      </c>
      <c r="G17" s="381">
        <v>0</v>
      </c>
      <c r="H17" s="381">
        <v>0</v>
      </c>
      <c r="I17" s="381">
        <v>0</v>
      </c>
      <c r="J17" s="381">
        <v>0</v>
      </c>
      <c r="K17" s="381">
        <v>0</v>
      </c>
      <c r="L17" s="381">
        <v>0</v>
      </c>
      <c r="M17" s="381">
        <v>0</v>
      </c>
      <c r="N17" s="381">
        <v>0</v>
      </c>
      <c r="O17" s="381">
        <v>0</v>
      </c>
      <c r="P17" s="381">
        <v>0</v>
      </c>
      <c r="Q17" s="381">
        <v>0</v>
      </c>
      <c r="R17" s="381">
        <v>0</v>
      </c>
      <c r="S17" s="381">
        <v>0</v>
      </c>
      <c r="T17" s="381">
        <v>0</v>
      </c>
      <c r="U17" s="381">
        <v>0</v>
      </c>
      <c r="V17" s="381">
        <v>0</v>
      </c>
      <c r="W17" s="381">
        <v>0</v>
      </c>
      <c r="X17" s="381">
        <v>0</v>
      </c>
      <c r="Y17" s="381">
        <v>0</v>
      </c>
    </row>
    <row r="18" spans="2:34" s="356" customFormat="1">
      <c r="B18" s="561" t="s">
        <v>178</v>
      </c>
      <c r="C18" s="358"/>
      <c r="D18" s="571">
        <f t="shared" si="3"/>
        <v>0</v>
      </c>
      <c r="E18" s="572"/>
      <c r="F18" s="382">
        <f t="shared" ref="F18:T18" si="4">F16-F17</f>
        <v>0</v>
      </c>
      <c r="G18" s="382">
        <f t="shared" si="4"/>
        <v>0</v>
      </c>
      <c r="H18" s="382">
        <f t="shared" si="4"/>
        <v>0</v>
      </c>
      <c r="I18" s="382">
        <f t="shared" si="4"/>
        <v>0</v>
      </c>
      <c r="J18" s="382">
        <f t="shared" si="4"/>
        <v>0</v>
      </c>
      <c r="K18" s="382">
        <f t="shared" si="4"/>
        <v>0</v>
      </c>
      <c r="L18" s="382">
        <f t="shared" si="4"/>
        <v>0</v>
      </c>
      <c r="M18" s="382">
        <f t="shared" si="4"/>
        <v>0</v>
      </c>
      <c r="N18" s="382">
        <f t="shared" si="4"/>
        <v>0</v>
      </c>
      <c r="O18" s="382">
        <f t="shared" si="4"/>
        <v>0</v>
      </c>
      <c r="P18" s="382">
        <f t="shared" si="4"/>
        <v>0</v>
      </c>
      <c r="Q18" s="382">
        <f t="shared" si="4"/>
        <v>0</v>
      </c>
      <c r="R18" s="382">
        <f t="shared" si="4"/>
        <v>0</v>
      </c>
      <c r="S18" s="382">
        <f t="shared" si="4"/>
        <v>0</v>
      </c>
      <c r="T18" s="382">
        <f t="shared" si="4"/>
        <v>0</v>
      </c>
      <c r="U18" s="382">
        <f>U16-U17</f>
        <v>0</v>
      </c>
      <c r="V18" s="382">
        <f>V16-V17</f>
        <v>0</v>
      </c>
      <c r="W18" s="382">
        <f>W16-W17</f>
        <v>0</v>
      </c>
      <c r="X18" s="382">
        <f>X16-X17</f>
        <v>0</v>
      </c>
      <c r="Y18" s="382">
        <f>Y16-Y17</f>
        <v>0</v>
      </c>
    </row>
    <row r="19" spans="2:34" s="356" customFormat="1" ht="14.25" customHeight="1">
      <c r="B19" s="562" t="s">
        <v>179</v>
      </c>
      <c r="D19" s="573" t="e">
        <f t="shared" si="3"/>
        <v>#REF!</v>
      </c>
      <c r="E19" s="568"/>
      <c r="F19" s="383" t="e">
        <f t="shared" ref="F19:T19" si="5">F6+F18</f>
        <v>#REF!</v>
      </c>
      <c r="G19" s="383" t="e">
        <f t="shared" si="5"/>
        <v>#REF!</v>
      </c>
      <c r="H19" s="383" t="e">
        <f t="shared" si="5"/>
        <v>#REF!</v>
      </c>
      <c r="I19" s="383" t="e">
        <f t="shared" si="5"/>
        <v>#REF!</v>
      </c>
      <c r="J19" s="383" t="e">
        <f t="shared" si="5"/>
        <v>#REF!</v>
      </c>
      <c r="K19" s="383" t="e">
        <f t="shared" si="5"/>
        <v>#REF!</v>
      </c>
      <c r="L19" s="383" t="e">
        <f t="shared" si="5"/>
        <v>#REF!</v>
      </c>
      <c r="M19" s="383" t="e">
        <f t="shared" si="5"/>
        <v>#REF!</v>
      </c>
      <c r="N19" s="383" t="e">
        <f t="shared" si="5"/>
        <v>#REF!</v>
      </c>
      <c r="O19" s="383" t="e">
        <f t="shared" si="5"/>
        <v>#REF!</v>
      </c>
      <c r="P19" s="383" t="e">
        <f t="shared" si="5"/>
        <v>#REF!</v>
      </c>
      <c r="Q19" s="383" t="e">
        <f t="shared" si="5"/>
        <v>#REF!</v>
      </c>
      <c r="R19" s="383" t="e">
        <f t="shared" si="5"/>
        <v>#REF!</v>
      </c>
      <c r="S19" s="383" t="e">
        <f t="shared" si="5"/>
        <v>#REF!</v>
      </c>
      <c r="T19" s="383" t="e">
        <f t="shared" si="5"/>
        <v>#REF!</v>
      </c>
      <c r="U19" s="383" t="e">
        <f>U6+U18</f>
        <v>#REF!</v>
      </c>
      <c r="V19" s="383" t="e">
        <f>V6+V18</f>
        <v>#REF!</v>
      </c>
      <c r="W19" s="383" t="e">
        <f>W6+W18</f>
        <v>#REF!</v>
      </c>
      <c r="X19" s="383" t="e">
        <f>X6+X18</f>
        <v>#REF!</v>
      </c>
      <c r="Y19" s="383" t="e">
        <f>Y6+Y18</f>
        <v>#REF!</v>
      </c>
    </row>
    <row r="20" spans="2:34" s="347" customFormat="1" ht="14.25" customHeight="1">
      <c r="B20" s="424" t="s">
        <v>199</v>
      </c>
      <c r="C20" s="359">
        <v>0.4</v>
      </c>
      <c r="D20" s="573" t="e">
        <f t="shared" si="3"/>
        <v>#REF!</v>
      </c>
      <c r="E20" s="573"/>
      <c r="F20" s="384" t="e">
        <f t="shared" ref="F20:T20" si="6">F35</f>
        <v>#REF!</v>
      </c>
      <c r="G20" s="384" t="e">
        <f t="shared" si="6"/>
        <v>#REF!</v>
      </c>
      <c r="H20" s="384" t="e">
        <f t="shared" si="6"/>
        <v>#REF!</v>
      </c>
      <c r="I20" s="384" t="e">
        <f t="shared" si="6"/>
        <v>#REF!</v>
      </c>
      <c r="J20" s="384" t="e">
        <f t="shared" si="6"/>
        <v>#REF!</v>
      </c>
      <c r="K20" s="384" t="e">
        <f t="shared" si="6"/>
        <v>#REF!</v>
      </c>
      <c r="L20" s="384" t="e">
        <f t="shared" si="6"/>
        <v>#REF!</v>
      </c>
      <c r="M20" s="384" t="e">
        <f t="shared" si="6"/>
        <v>#REF!</v>
      </c>
      <c r="N20" s="384" t="e">
        <f t="shared" si="6"/>
        <v>#REF!</v>
      </c>
      <c r="O20" s="384" t="e">
        <f t="shared" si="6"/>
        <v>#REF!</v>
      </c>
      <c r="P20" s="384" t="e">
        <f t="shared" si="6"/>
        <v>#REF!</v>
      </c>
      <c r="Q20" s="384" t="e">
        <f t="shared" si="6"/>
        <v>#REF!</v>
      </c>
      <c r="R20" s="384" t="e">
        <f t="shared" si="6"/>
        <v>#REF!</v>
      </c>
      <c r="S20" s="384" t="e">
        <f t="shared" si="6"/>
        <v>#REF!</v>
      </c>
      <c r="T20" s="384" t="e">
        <f t="shared" si="6"/>
        <v>#REF!</v>
      </c>
      <c r="U20" s="384" t="e">
        <f>U35</f>
        <v>#REF!</v>
      </c>
      <c r="V20" s="384" t="e">
        <f>V35</f>
        <v>#REF!</v>
      </c>
      <c r="W20" s="384" t="e">
        <f>W35</f>
        <v>#REF!</v>
      </c>
      <c r="X20" s="384" t="e">
        <f>X35</f>
        <v>#REF!</v>
      </c>
      <c r="Y20" s="384" t="e">
        <f>Y35</f>
        <v>#REF!</v>
      </c>
    </row>
    <row r="21" spans="2:34" s="356" customFormat="1" ht="14.25" customHeight="1">
      <c r="B21" s="563" t="s">
        <v>180</v>
      </c>
      <c r="C21" s="360"/>
      <c r="D21" s="573" t="e">
        <f t="shared" si="3"/>
        <v>#REF!</v>
      </c>
      <c r="E21" s="574"/>
      <c r="F21" s="385" t="e">
        <f t="shared" ref="F21:T21" si="7">F19-F20</f>
        <v>#REF!</v>
      </c>
      <c r="G21" s="385" t="e">
        <f t="shared" si="7"/>
        <v>#REF!</v>
      </c>
      <c r="H21" s="385" t="e">
        <f t="shared" si="7"/>
        <v>#REF!</v>
      </c>
      <c r="I21" s="385" t="e">
        <f t="shared" si="7"/>
        <v>#REF!</v>
      </c>
      <c r="J21" s="385" t="e">
        <f t="shared" si="7"/>
        <v>#REF!</v>
      </c>
      <c r="K21" s="385" t="e">
        <f t="shared" si="7"/>
        <v>#REF!</v>
      </c>
      <c r="L21" s="385" t="e">
        <f t="shared" si="7"/>
        <v>#REF!</v>
      </c>
      <c r="M21" s="385" t="e">
        <f t="shared" si="7"/>
        <v>#REF!</v>
      </c>
      <c r="N21" s="385" t="e">
        <f t="shared" si="7"/>
        <v>#REF!</v>
      </c>
      <c r="O21" s="385" t="e">
        <f t="shared" si="7"/>
        <v>#REF!</v>
      </c>
      <c r="P21" s="385" t="e">
        <f t="shared" si="7"/>
        <v>#REF!</v>
      </c>
      <c r="Q21" s="385" t="e">
        <f t="shared" si="7"/>
        <v>#REF!</v>
      </c>
      <c r="R21" s="385" t="e">
        <f t="shared" si="7"/>
        <v>#REF!</v>
      </c>
      <c r="S21" s="385" t="e">
        <f t="shared" si="7"/>
        <v>#REF!</v>
      </c>
      <c r="T21" s="385" t="e">
        <f t="shared" si="7"/>
        <v>#REF!</v>
      </c>
      <c r="U21" s="385" t="e">
        <f>U19-U20</f>
        <v>#REF!</v>
      </c>
      <c r="V21" s="385" t="e">
        <f>V19-V20</f>
        <v>#REF!</v>
      </c>
      <c r="W21" s="385" t="e">
        <f>W19-W20</f>
        <v>#REF!</v>
      </c>
      <c r="X21" s="385" t="e">
        <f>X19-X20</f>
        <v>#REF!</v>
      </c>
      <c r="Y21" s="385" t="e">
        <f>Y19-Y20</f>
        <v>#REF!</v>
      </c>
    </row>
    <row r="22" spans="2:34" s="356" customFormat="1" ht="14.25" customHeight="1">
      <c r="B22" s="355"/>
      <c r="C22" s="361"/>
      <c r="D22" s="362"/>
      <c r="E22" s="362"/>
      <c r="F22" s="362"/>
      <c r="G22" s="362"/>
      <c r="H22" s="362"/>
      <c r="I22" s="362"/>
      <c r="J22" s="362"/>
      <c r="K22" s="362"/>
      <c r="L22" s="362"/>
      <c r="M22" s="362"/>
      <c r="N22" s="362"/>
      <c r="O22" s="362"/>
      <c r="P22" s="362"/>
      <c r="Q22" s="362"/>
      <c r="R22" s="362"/>
      <c r="S22" s="362"/>
      <c r="T22" s="362"/>
      <c r="U22" s="362"/>
      <c r="V22" s="362"/>
      <c r="W22" s="362"/>
      <c r="X22" s="362"/>
      <c r="Y22" s="362"/>
    </row>
    <row r="23" spans="2:34" s="347" customFormat="1" hidden="1" outlineLevel="1"/>
    <row r="24" spans="2:34" s="356" customFormat="1" hidden="1" outlineLevel="1">
      <c r="B24" s="363"/>
      <c r="C24" s="363"/>
      <c r="D24" s="364"/>
      <c r="E24" s="365" t="s">
        <v>193</v>
      </c>
      <c r="F24" s="365" t="s">
        <v>355</v>
      </c>
      <c r="G24" s="365" t="s">
        <v>165</v>
      </c>
      <c r="H24" s="365" t="s">
        <v>166</v>
      </c>
      <c r="I24" s="365" t="s">
        <v>167</v>
      </c>
      <c r="J24" s="365" t="s">
        <v>168</v>
      </c>
      <c r="K24" s="365" t="s">
        <v>169</v>
      </c>
      <c r="L24" s="365" t="s">
        <v>170</v>
      </c>
      <c r="M24" s="365" t="s">
        <v>171</v>
      </c>
      <c r="N24" s="365" t="s">
        <v>172</v>
      </c>
      <c r="O24" s="365" t="s">
        <v>173</v>
      </c>
      <c r="P24" s="365" t="s">
        <v>173</v>
      </c>
      <c r="Q24" s="365" t="s">
        <v>173</v>
      </c>
      <c r="R24" s="365" t="s">
        <v>173</v>
      </c>
      <c r="S24" s="365" t="s">
        <v>173</v>
      </c>
      <c r="T24" s="365" t="s">
        <v>173</v>
      </c>
      <c r="U24" s="365" t="s">
        <v>173</v>
      </c>
      <c r="V24" s="365" t="s">
        <v>173</v>
      </c>
      <c r="W24" s="365" t="s">
        <v>173</v>
      </c>
      <c r="X24" s="365" t="s">
        <v>173</v>
      </c>
      <c r="Y24" s="365" t="s">
        <v>173</v>
      </c>
      <c r="Z24" s="347"/>
      <c r="AA24" s="347"/>
      <c r="AB24" s="347"/>
      <c r="AC24" s="347"/>
      <c r="AD24" s="347"/>
      <c r="AE24" s="347"/>
      <c r="AF24" s="347"/>
      <c r="AG24" s="347"/>
      <c r="AH24" s="347"/>
    </row>
    <row r="25" spans="2:34" s="366" customFormat="1" hidden="1" outlineLevel="1">
      <c r="B25" s="367"/>
      <c r="C25" s="367"/>
      <c r="D25" s="368"/>
      <c r="E25" s="368"/>
      <c r="F25" s="369">
        <v>1</v>
      </c>
      <c r="G25" s="369">
        <v>2</v>
      </c>
      <c r="H25" s="369">
        <v>3</v>
      </c>
      <c r="I25" s="369">
        <v>4</v>
      </c>
      <c r="J25" s="369">
        <v>5</v>
      </c>
      <c r="K25" s="369">
        <v>6</v>
      </c>
      <c r="L25" s="369">
        <v>7</v>
      </c>
      <c r="M25" s="369">
        <v>8</v>
      </c>
      <c r="N25" s="369">
        <v>9</v>
      </c>
      <c r="O25" s="369">
        <v>10</v>
      </c>
      <c r="P25" s="369">
        <v>11</v>
      </c>
      <c r="Q25" s="369">
        <v>12</v>
      </c>
      <c r="R25" s="369">
        <v>13</v>
      </c>
      <c r="S25" s="369">
        <v>14</v>
      </c>
      <c r="T25" s="369">
        <v>15</v>
      </c>
      <c r="U25" s="369">
        <v>16</v>
      </c>
      <c r="V25" s="369">
        <v>17</v>
      </c>
      <c r="W25" s="369">
        <v>18</v>
      </c>
      <c r="X25" s="369">
        <v>19</v>
      </c>
      <c r="Y25" s="369">
        <v>20</v>
      </c>
      <c r="Z25" s="347"/>
      <c r="AA25" s="347"/>
      <c r="AB25" s="347"/>
      <c r="AC25" s="347"/>
      <c r="AD25" s="347"/>
      <c r="AE25" s="347"/>
      <c r="AF25" s="347"/>
      <c r="AG25" s="347"/>
      <c r="AH25" s="347"/>
    </row>
    <row r="26" spans="2:34" s="328" customFormat="1" ht="14.25" hidden="1" outlineLevel="1">
      <c r="B26" s="325" t="s">
        <v>181</v>
      </c>
      <c r="C26" s="326"/>
      <c r="D26" s="327"/>
      <c r="E26" s="575">
        <f t="shared" ref="E26:Y26" si="8">E19</f>
        <v>0</v>
      </c>
      <c r="F26" s="370" t="e">
        <f t="shared" si="8"/>
        <v>#REF!</v>
      </c>
      <c r="G26" s="370" t="e">
        <f t="shared" si="8"/>
        <v>#REF!</v>
      </c>
      <c r="H26" s="370" t="e">
        <f t="shared" si="8"/>
        <v>#REF!</v>
      </c>
      <c r="I26" s="370" t="e">
        <f t="shared" si="8"/>
        <v>#REF!</v>
      </c>
      <c r="J26" s="370" t="e">
        <f t="shared" si="8"/>
        <v>#REF!</v>
      </c>
      <c r="K26" s="370" t="e">
        <f t="shared" si="8"/>
        <v>#REF!</v>
      </c>
      <c r="L26" s="370" t="e">
        <f t="shared" si="8"/>
        <v>#REF!</v>
      </c>
      <c r="M26" s="370" t="e">
        <f t="shared" si="8"/>
        <v>#REF!</v>
      </c>
      <c r="N26" s="370" t="e">
        <f t="shared" si="8"/>
        <v>#REF!</v>
      </c>
      <c r="O26" s="370" t="e">
        <f t="shared" si="8"/>
        <v>#REF!</v>
      </c>
      <c r="P26" s="370" t="e">
        <f t="shared" si="8"/>
        <v>#REF!</v>
      </c>
      <c r="Q26" s="370" t="e">
        <f t="shared" si="8"/>
        <v>#REF!</v>
      </c>
      <c r="R26" s="370" t="e">
        <f t="shared" si="8"/>
        <v>#REF!</v>
      </c>
      <c r="S26" s="370" t="e">
        <f t="shared" si="8"/>
        <v>#REF!</v>
      </c>
      <c r="T26" s="370" t="e">
        <f t="shared" si="8"/>
        <v>#REF!</v>
      </c>
      <c r="U26" s="370" t="e">
        <f t="shared" si="8"/>
        <v>#REF!</v>
      </c>
      <c r="V26" s="370" t="e">
        <f t="shared" si="8"/>
        <v>#REF!</v>
      </c>
      <c r="W26" s="370" t="e">
        <f t="shared" si="8"/>
        <v>#REF!</v>
      </c>
      <c r="X26" s="370" t="e">
        <f t="shared" si="8"/>
        <v>#REF!</v>
      </c>
      <c r="Y26" s="370" t="e">
        <f t="shared" si="8"/>
        <v>#REF!</v>
      </c>
      <c r="Z26" s="347"/>
      <c r="AA26" s="347"/>
      <c r="AB26" s="347"/>
      <c r="AC26" s="347"/>
      <c r="AD26" s="347"/>
      <c r="AE26" s="347"/>
      <c r="AF26" s="347"/>
      <c r="AG26" s="347"/>
      <c r="AH26" s="347"/>
    </row>
    <row r="27" spans="2:34" s="328" customFormat="1" ht="14.25" hidden="1" outlineLevel="1">
      <c r="B27" s="329" t="s">
        <v>182</v>
      </c>
      <c r="C27" s="330"/>
      <c r="D27" s="331"/>
      <c r="E27" s="576">
        <f>IF(E25&lt;=6,0,IF(E26-SUM(D27)&lt;0,D28,IF(E26-SUM(D27:D28)&gt;0,0,ABS(E26-SUM(D27:D28)))))</f>
        <v>0</v>
      </c>
      <c r="F27" s="332">
        <f>IF(F25&lt;=6,0,IF(F26-SUM(E27)&lt;0,E28,IF(F26-SUM(E27:E28)&gt;0,0,ABS(F26-SUM(E27:E28)))))</f>
        <v>0</v>
      </c>
      <c r="G27" s="332">
        <f t="shared" ref="G27:Y27" si="9">IF(G25&lt;=6,0,IF(G26-SUM(F27:F27)&lt;0,F28,IF(G26-SUM(F27:F28)&gt;0,0,ABS(G26-SUM(F27:F28)))))</f>
        <v>0</v>
      </c>
      <c r="H27" s="332">
        <f t="shared" si="9"/>
        <v>0</v>
      </c>
      <c r="I27" s="332">
        <f t="shared" si="9"/>
        <v>0</v>
      </c>
      <c r="J27" s="333">
        <f t="shared" si="9"/>
        <v>0</v>
      </c>
      <c r="K27" s="332">
        <f t="shared" si="9"/>
        <v>0</v>
      </c>
      <c r="L27" s="332" t="e">
        <f t="shared" si="9"/>
        <v>#REF!</v>
      </c>
      <c r="M27" s="332" t="e">
        <f t="shared" si="9"/>
        <v>#REF!</v>
      </c>
      <c r="N27" s="332" t="e">
        <f t="shared" si="9"/>
        <v>#REF!</v>
      </c>
      <c r="O27" s="332" t="e">
        <f t="shared" si="9"/>
        <v>#REF!</v>
      </c>
      <c r="P27" s="332" t="e">
        <f t="shared" si="9"/>
        <v>#REF!</v>
      </c>
      <c r="Q27" s="332" t="e">
        <f t="shared" si="9"/>
        <v>#REF!</v>
      </c>
      <c r="R27" s="332" t="e">
        <f t="shared" si="9"/>
        <v>#REF!</v>
      </c>
      <c r="S27" s="332" t="e">
        <f t="shared" si="9"/>
        <v>#REF!</v>
      </c>
      <c r="T27" s="332" t="e">
        <f t="shared" si="9"/>
        <v>#REF!</v>
      </c>
      <c r="U27" s="332" t="e">
        <f t="shared" si="9"/>
        <v>#REF!</v>
      </c>
      <c r="V27" s="332" t="e">
        <f t="shared" si="9"/>
        <v>#REF!</v>
      </c>
      <c r="W27" s="332" t="e">
        <f t="shared" si="9"/>
        <v>#REF!</v>
      </c>
      <c r="X27" s="332" t="e">
        <f t="shared" si="9"/>
        <v>#REF!</v>
      </c>
      <c r="Y27" s="332" t="e">
        <f t="shared" si="9"/>
        <v>#REF!</v>
      </c>
      <c r="Z27" s="347"/>
      <c r="AA27" s="347"/>
      <c r="AB27" s="347"/>
      <c r="AC27" s="347"/>
      <c r="AD27" s="347"/>
      <c r="AE27" s="347"/>
      <c r="AF27" s="347"/>
      <c r="AG27" s="347"/>
      <c r="AH27" s="347"/>
    </row>
    <row r="28" spans="2:34" s="328" customFormat="1" ht="14.25" hidden="1" outlineLevel="1">
      <c r="B28" s="334" t="s">
        <v>183</v>
      </c>
      <c r="C28" s="335"/>
      <c r="D28" s="336"/>
      <c r="E28" s="577">
        <f t="shared" ref="E28:Y28" si="10">IF(E25&lt;=5,0,IF(E26-SUM(D27:D28)&lt;0,D29,IF(E26-SUM(D27:D29)&gt;0,0,ABS(E26-SUM(D27:D29)))))</f>
        <v>0</v>
      </c>
      <c r="F28" s="337">
        <f t="shared" si="10"/>
        <v>0</v>
      </c>
      <c r="G28" s="338">
        <f t="shared" si="10"/>
        <v>0</v>
      </c>
      <c r="H28" s="337">
        <f t="shared" si="10"/>
        <v>0</v>
      </c>
      <c r="I28" s="338">
        <f t="shared" si="10"/>
        <v>0</v>
      </c>
      <c r="J28" s="337">
        <f t="shared" si="10"/>
        <v>0</v>
      </c>
      <c r="K28" s="337" t="e">
        <f t="shared" si="10"/>
        <v>#REF!</v>
      </c>
      <c r="L28" s="337" t="e">
        <f t="shared" si="10"/>
        <v>#REF!</v>
      </c>
      <c r="M28" s="337" t="e">
        <f t="shared" si="10"/>
        <v>#REF!</v>
      </c>
      <c r="N28" s="337" t="e">
        <f t="shared" si="10"/>
        <v>#REF!</v>
      </c>
      <c r="O28" s="337" t="e">
        <f t="shared" si="10"/>
        <v>#REF!</v>
      </c>
      <c r="P28" s="337" t="e">
        <f t="shared" si="10"/>
        <v>#REF!</v>
      </c>
      <c r="Q28" s="337" t="e">
        <f t="shared" si="10"/>
        <v>#REF!</v>
      </c>
      <c r="R28" s="337" t="e">
        <f t="shared" si="10"/>
        <v>#REF!</v>
      </c>
      <c r="S28" s="337" t="e">
        <f t="shared" si="10"/>
        <v>#REF!</v>
      </c>
      <c r="T28" s="337" t="e">
        <f t="shared" si="10"/>
        <v>#REF!</v>
      </c>
      <c r="U28" s="337" t="e">
        <f t="shared" si="10"/>
        <v>#REF!</v>
      </c>
      <c r="V28" s="337" t="e">
        <f t="shared" si="10"/>
        <v>#REF!</v>
      </c>
      <c r="W28" s="337" t="e">
        <f t="shared" si="10"/>
        <v>#REF!</v>
      </c>
      <c r="X28" s="337" t="e">
        <f t="shared" si="10"/>
        <v>#REF!</v>
      </c>
      <c r="Y28" s="337" t="e">
        <f t="shared" si="10"/>
        <v>#REF!</v>
      </c>
      <c r="Z28" s="347"/>
      <c r="AA28" s="347"/>
      <c r="AB28" s="347"/>
      <c r="AC28" s="347"/>
      <c r="AD28" s="347"/>
      <c r="AE28" s="347"/>
      <c r="AF28" s="347"/>
      <c r="AG28" s="347"/>
      <c r="AH28" s="347"/>
    </row>
    <row r="29" spans="2:34" s="328" customFormat="1" ht="14.25" hidden="1" outlineLevel="1">
      <c r="B29" s="334" t="s">
        <v>184</v>
      </c>
      <c r="C29" s="335"/>
      <c r="D29" s="336"/>
      <c r="E29" s="577">
        <f t="shared" ref="E29:Y29" si="11">IF(E25&lt;=4,0,IF(E26-SUM(D27:D29)&lt;0,D30,IF(E26-SUM(D27:D30)&gt;0,0,ABS(E26-SUM(D27:D30)))))</f>
        <v>0</v>
      </c>
      <c r="F29" s="337">
        <f t="shared" si="11"/>
        <v>0</v>
      </c>
      <c r="G29" s="337">
        <f t="shared" si="11"/>
        <v>0</v>
      </c>
      <c r="H29" s="337">
        <f t="shared" si="11"/>
        <v>0</v>
      </c>
      <c r="I29" s="337">
        <f t="shared" si="11"/>
        <v>0</v>
      </c>
      <c r="J29" s="337" t="e">
        <f t="shared" si="11"/>
        <v>#REF!</v>
      </c>
      <c r="K29" s="337" t="e">
        <f t="shared" si="11"/>
        <v>#REF!</v>
      </c>
      <c r="L29" s="337" t="e">
        <f t="shared" si="11"/>
        <v>#REF!</v>
      </c>
      <c r="M29" s="337" t="e">
        <f t="shared" si="11"/>
        <v>#REF!</v>
      </c>
      <c r="N29" s="337" t="e">
        <f t="shared" si="11"/>
        <v>#REF!</v>
      </c>
      <c r="O29" s="337" t="e">
        <f t="shared" si="11"/>
        <v>#REF!</v>
      </c>
      <c r="P29" s="337" t="e">
        <f t="shared" si="11"/>
        <v>#REF!</v>
      </c>
      <c r="Q29" s="337" t="e">
        <f t="shared" si="11"/>
        <v>#REF!</v>
      </c>
      <c r="R29" s="337" t="e">
        <f t="shared" si="11"/>
        <v>#REF!</v>
      </c>
      <c r="S29" s="337" t="e">
        <f t="shared" si="11"/>
        <v>#REF!</v>
      </c>
      <c r="T29" s="337" t="e">
        <f t="shared" si="11"/>
        <v>#REF!</v>
      </c>
      <c r="U29" s="337" t="e">
        <f t="shared" si="11"/>
        <v>#REF!</v>
      </c>
      <c r="V29" s="337" t="e">
        <f t="shared" si="11"/>
        <v>#REF!</v>
      </c>
      <c r="W29" s="337" t="e">
        <f t="shared" si="11"/>
        <v>#REF!</v>
      </c>
      <c r="X29" s="337" t="e">
        <f t="shared" si="11"/>
        <v>#REF!</v>
      </c>
      <c r="Y29" s="337" t="e">
        <f t="shared" si="11"/>
        <v>#REF!</v>
      </c>
      <c r="Z29" s="347"/>
      <c r="AA29" s="347"/>
      <c r="AB29" s="347"/>
      <c r="AC29" s="347"/>
      <c r="AD29" s="347"/>
      <c r="AE29" s="347"/>
      <c r="AF29" s="347"/>
      <c r="AG29" s="347"/>
      <c r="AH29" s="347"/>
    </row>
    <row r="30" spans="2:34" s="328" customFormat="1" ht="14.25" hidden="1" outlineLevel="1">
      <c r="B30" s="334" t="s">
        <v>185</v>
      </c>
      <c r="C30" s="335"/>
      <c r="D30" s="336"/>
      <c r="E30" s="577">
        <f t="shared" ref="E30:Y30" si="12">IF(E25&lt;=3,0,IF(E26-SUM(D27:D30)&lt;0,D31,IF(E26-SUM(D27:D31)&gt;0,0,ABS(E26-SUM(D27:D31)))))</f>
        <v>0</v>
      </c>
      <c r="F30" s="337">
        <f t="shared" si="12"/>
        <v>0</v>
      </c>
      <c r="G30" s="337">
        <f t="shared" si="12"/>
        <v>0</v>
      </c>
      <c r="H30" s="337">
        <f t="shared" si="12"/>
        <v>0</v>
      </c>
      <c r="I30" s="337" t="e">
        <f t="shared" si="12"/>
        <v>#REF!</v>
      </c>
      <c r="J30" s="337" t="e">
        <f t="shared" si="12"/>
        <v>#REF!</v>
      </c>
      <c r="K30" s="337" t="e">
        <f t="shared" si="12"/>
        <v>#REF!</v>
      </c>
      <c r="L30" s="337" t="e">
        <f t="shared" si="12"/>
        <v>#REF!</v>
      </c>
      <c r="M30" s="337" t="e">
        <f t="shared" si="12"/>
        <v>#REF!</v>
      </c>
      <c r="N30" s="337" t="e">
        <f t="shared" si="12"/>
        <v>#REF!</v>
      </c>
      <c r="O30" s="337" t="e">
        <f t="shared" si="12"/>
        <v>#REF!</v>
      </c>
      <c r="P30" s="337" t="e">
        <f t="shared" si="12"/>
        <v>#REF!</v>
      </c>
      <c r="Q30" s="337" t="e">
        <f t="shared" si="12"/>
        <v>#REF!</v>
      </c>
      <c r="R30" s="337" t="e">
        <f t="shared" si="12"/>
        <v>#REF!</v>
      </c>
      <c r="S30" s="337" t="e">
        <f t="shared" si="12"/>
        <v>#REF!</v>
      </c>
      <c r="T30" s="337" t="e">
        <f t="shared" si="12"/>
        <v>#REF!</v>
      </c>
      <c r="U30" s="337" t="e">
        <f t="shared" si="12"/>
        <v>#REF!</v>
      </c>
      <c r="V30" s="337" t="e">
        <f t="shared" si="12"/>
        <v>#REF!</v>
      </c>
      <c r="W30" s="337" t="e">
        <f t="shared" si="12"/>
        <v>#REF!</v>
      </c>
      <c r="X30" s="337" t="e">
        <f t="shared" si="12"/>
        <v>#REF!</v>
      </c>
      <c r="Y30" s="337" t="e">
        <f t="shared" si="12"/>
        <v>#REF!</v>
      </c>
      <c r="Z30" s="347"/>
      <c r="AA30" s="347"/>
      <c r="AB30" s="347"/>
      <c r="AC30" s="347"/>
      <c r="AD30" s="347"/>
      <c r="AE30" s="347"/>
      <c r="AF30" s="347"/>
      <c r="AG30" s="347"/>
      <c r="AH30" s="347"/>
    </row>
    <row r="31" spans="2:34" s="328" customFormat="1" ht="14.25" hidden="1" outlineLevel="1">
      <c r="B31" s="334" t="s">
        <v>186</v>
      </c>
      <c r="C31" s="335"/>
      <c r="D31" s="336"/>
      <c r="E31" s="577">
        <f t="shared" ref="E31:Y31" si="13">IF(E25&lt;=2,0,IF(E26-SUM(D27:D31)&lt;0,D32,IF(E26-SUM(D27:D32)&gt;0,0,ABS(E26-SUM(D27:D32)))))</f>
        <v>0</v>
      </c>
      <c r="F31" s="337">
        <f t="shared" si="13"/>
        <v>0</v>
      </c>
      <c r="G31" s="337">
        <f t="shared" si="13"/>
        <v>0</v>
      </c>
      <c r="H31" s="337" t="e">
        <f t="shared" si="13"/>
        <v>#REF!</v>
      </c>
      <c r="I31" s="337" t="e">
        <f t="shared" si="13"/>
        <v>#REF!</v>
      </c>
      <c r="J31" s="337" t="e">
        <f t="shared" si="13"/>
        <v>#REF!</v>
      </c>
      <c r="K31" s="337" t="e">
        <f t="shared" si="13"/>
        <v>#REF!</v>
      </c>
      <c r="L31" s="337" t="e">
        <f t="shared" si="13"/>
        <v>#REF!</v>
      </c>
      <c r="M31" s="337" t="e">
        <f t="shared" si="13"/>
        <v>#REF!</v>
      </c>
      <c r="N31" s="337" t="e">
        <f t="shared" si="13"/>
        <v>#REF!</v>
      </c>
      <c r="O31" s="337" t="e">
        <f t="shared" si="13"/>
        <v>#REF!</v>
      </c>
      <c r="P31" s="337" t="e">
        <f t="shared" si="13"/>
        <v>#REF!</v>
      </c>
      <c r="Q31" s="337" t="e">
        <f t="shared" si="13"/>
        <v>#REF!</v>
      </c>
      <c r="R31" s="337" t="e">
        <f t="shared" si="13"/>
        <v>#REF!</v>
      </c>
      <c r="S31" s="337" t="e">
        <f t="shared" si="13"/>
        <v>#REF!</v>
      </c>
      <c r="T31" s="337" t="e">
        <f t="shared" si="13"/>
        <v>#REF!</v>
      </c>
      <c r="U31" s="337" t="e">
        <f t="shared" si="13"/>
        <v>#REF!</v>
      </c>
      <c r="V31" s="337" t="e">
        <f t="shared" si="13"/>
        <v>#REF!</v>
      </c>
      <c r="W31" s="337" t="e">
        <f t="shared" si="13"/>
        <v>#REF!</v>
      </c>
      <c r="X31" s="337" t="e">
        <f t="shared" si="13"/>
        <v>#REF!</v>
      </c>
      <c r="Y31" s="337" t="e">
        <f t="shared" si="13"/>
        <v>#REF!</v>
      </c>
      <c r="Z31" s="347"/>
      <c r="AA31" s="347"/>
      <c r="AB31" s="347"/>
      <c r="AC31" s="347"/>
      <c r="AD31" s="347"/>
      <c r="AE31" s="347"/>
      <c r="AF31" s="347"/>
      <c r="AG31" s="347"/>
      <c r="AH31" s="347"/>
    </row>
    <row r="32" spans="2:34" s="328" customFormat="1" ht="14.25" hidden="1" outlineLevel="1">
      <c r="B32" s="334" t="s">
        <v>187</v>
      </c>
      <c r="C32" s="335"/>
      <c r="D32" s="336"/>
      <c r="E32" s="577">
        <f t="shared" ref="E32:Y32" si="14">IF(E25&lt;=1,0,IF(E26-SUM(D27:D32)&lt;0,D33,IF(E26-SUM(D27:D33)&gt;0,0,ABS(E26-SUM(D27:D33)))))</f>
        <v>0</v>
      </c>
      <c r="F32" s="337">
        <f t="shared" si="14"/>
        <v>0</v>
      </c>
      <c r="G32" s="337" t="e">
        <f t="shared" si="14"/>
        <v>#REF!</v>
      </c>
      <c r="H32" s="337" t="e">
        <f t="shared" si="14"/>
        <v>#REF!</v>
      </c>
      <c r="I32" s="337" t="e">
        <f t="shared" si="14"/>
        <v>#REF!</v>
      </c>
      <c r="J32" s="337" t="e">
        <f t="shared" si="14"/>
        <v>#REF!</v>
      </c>
      <c r="K32" s="337" t="e">
        <f t="shared" si="14"/>
        <v>#REF!</v>
      </c>
      <c r="L32" s="337" t="e">
        <f t="shared" si="14"/>
        <v>#REF!</v>
      </c>
      <c r="M32" s="337" t="e">
        <f t="shared" si="14"/>
        <v>#REF!</v>
      </c>
      <c r="N32" s="337" t="e">
        <f t="shared" si="14"/>
        <v>#REF!</v>
      </c>
      <c r="O32" s="337" t="e">
        <f t="shared" si="14"/>
        <v>#REF!</v>
      </c>
      <c r="P32" s="337" t="e">
        <f t="shared" si="14"/>
        <v>#REF!</v>
      </c>
      <c r="Q32" s="337" t="e">
        <f t="shared" si="14"/>
        <v>#REF!</v>
      </c>
      <c r="R32" s="337" t="e">
        <f t="shared" si="14"/>
        <v>#REF!</v>
      </c>
      <c r="S32" s="337" t="e">
        <f t="shared" si="14"/>
        <v>#REF!</v>
      </c>
      <c r="T32" s="337" t="e">
        <f t="shared" si="14"/>
        <v>#REF!</v>
      </c>
      <c r="U32" s="337" t="e">
        <f t="shared" si="14"/>
        <v>#REF!</v>
      </c>
      <c r="V32" s="337" t="e">
        <f t="shared" si="14"/>
        <v>#REF!</v>
      </c>
      <c r="W32" s="337" t="e">
        <f t="shared" si="14"/>
        <v>#REF!</v>
      </c>
      <c r="X32" s="337" t="e">
        <f t="shared" si="14"/>
        <v>#REF!</v>
      </c>
      <c r="Y32" s="337" t="e">
        <f t="shared" si="14"/>
        <v>#REF!</v>
      </c>
      <c r="Z32" s="347"/>
      <c r="AA32" s="347"/>
      <c r="AB32" s="347"/>
      <c r="AC32" s="347"/>
      <c r="AD32" s="347"/>
      <c r="AE32" s="347"/>
      <c r="AF32" s="347"/>
      <c r="AG32" s="347"/>
      <c r="AH32" s="347"/>
    </row>
    <row r="33" spans="1:105" s="328" customFormat="1" ht="15" hidden="1" outlineLevel="1" thickBot="1">
      <c r="B33" s="339" t="s">
        <v>188</v>
      </c>
      <c r="C33" s="340"/>
      <c r="D33" s="341"/>
      <c r="E33" s="578">
        <f t="shared" ref="E33:Y33" si="15">IF(E26&lt;0,ABS(E26),0)</f>
        <v>0</v>
      </c>
      <c r="F33" s="342" t="e">
        <f t="shared" si="15"/>
        <v>#REF!</v>
      </c>
      <c r="G33" s="342" t="e">
        <f t="shared" si="15"/>
        <v>#REF!</v>
      </c>
      <c r="H33" s="342" t="e">
        <f t="shared" si="15"/>
        <v>#REF!</v>
      </c>
      <c r="I33" s="342" t="e">
        <f t="shared" si="15"/>
        <v>#REF!</v>
      </c>
      <c r="J33" s="342" t="e">
        <f t="shared" si="15"/>
        <v>#REF!</v>
      </c>
      <c r="K33" s="342" t="e">
        <f t="shared" si="15"/>
        <v>#REF!</v>
      </c>
      <c r="L33" s="342" t="e">
        <f t="shared" si="15"/>
        <v>#REF!</v>
      </c>
      <c r="M33" s="342" t="e">
        <f t="shared" si="15"/>
        <v>#REF!</v>
      </c>
      <c r="N33" s="342" t="e">
        <f t="shared" si="15"/>
        <v>#REF!</v>
      </c>
      <c r="O33" s="342" t="e">
        <f t="shared" si="15"/>
        <v>#REF!</v>
      </c>
      <c r="P33" s="342" t="e">
        <f t="shared" si="15"/>
        <v>#REF!</v>
      </c>
      <c r="Q33" s="342" t="e">
        <f t="shared" si="15"/>
        <v>#REF!</v>
      </c>
      <c r="R33" s="342" t="e">
        <f t="shared" si="15"/>
        <v>#REF!</v>
      </c>
      <c r="S33" s="342" t="e">
        <f t="shared" si="15"/>
        <v>#REF!</v>
      </c>
      <c r="T33" s="342" t="e">
        <f t="shared" si="15"/>
        <v>#REF!</v>
      </c>
      <c r="U33" s="342" t="e">
        <f t="shared" si="15"/>
        <v>#REF!</v>
      </c>
      <c r="V33" s="342" t="e">
        <f t="shared" si="15"/>
        <v>#REF!</v>
      </c>
      <c r="W33" s="342" t="e">
        <f t="shared" si="15"/>
        <v>#REF!</v>
      </c>
      <c r="X33" s="342" t="e">
        <f t="shared" si="15"/>
        <v>#REF!</v>
      </c>
      <c r="Y33" s="342" t="e">
        <f t="shared" si="15"/>
        <v>#REF!</v>
      </c>
      <c r="Z33" s="347"/>
      <c r="AA33" s="347"/>
      <c r="AB33" s="347"/>
      <c r="AC33" s="347"/>
      <c r="AD33" s="347"/>
      <c r="AE33" s="347"/>
      <c r="AF33" s="347"/>
      <c r="AG33" s="347"/>
      <c r="AH33" s="347"/>
    </row>
    <row r="34" spans="1:105" s="328" customFormat="1" ht="15.75" hidden="1" outlineLevel="1" thickTop="1" thickBot="1">
      <c r="B34" s="339" t="s">
        <v>189</v>
      </c>
      <c r="C34" s="335"/>
      <c r="D34" s="341"/>
      <c r="E34" s="579">
        <f>IF(E26-SUM(C27:C33)&lt;0,0,E26-SUM(C27:C33))</f>
        <v>0</v>
      </c>
      <c r="F34" s="371" t="e">
        <f t="shared" ref="F34:Y34" si="16">IF(F26-SUM(E27:E33)&lt;0,0,F26-SUM(E27:E33))</f>
        <v>#REF!</v>
      </c>
      <c r="G34" s="372" t="e">
        <f t="shared" si="16"/>
        <v>#REF!</v>
      </c>
      <c r="H34" s="372" t="e">
        <f t="shared" si="16"/>
        <v>#REF!</v>
      </c>
      <c r="I34" s="372" t="e">
        <f t="shared" si="16"/>
        <v>#REF!</v>
      </c>
      <c r="J34" s="373" t="e">
        <f t="shared" si="16"/>
        <v>#REF!</v>
      </c>
      <c r="K34" s="374" t="e">
        <f t="shared" si="16"/>
        <v>#REF!</v>
      </c>
      <c r="L34" s="371" t="e">
        <f t="shared" si="16"/>
        <v>#REF!</v>
      </c>
      <c r="M34" s="373" t="e">
        <f t="shared" si="16"/>
        <v>#REF!</v>
      </c>
      <c r="N34" s="373" t="e">
        <f t="shared" si="16"/>
        <v>#REF!</v>
      </c>
      <c r="O34" s="373" t="e">
        <f t="shared" si="16"/>
        <v>#REF!</v>
      </c>
      <c r="P34" s="373" t="e">
        <f t="shared" si="16"/>
        <v>#REF!</v>
      </c>
      <c r="Q34" s="373" t="e">
        <f t="shared" si="16"/>
        <v>#REF!</v>
      </c>
      <c r="R34" s="373" t="e">
        <f t="shared" si="16"/>
        <v>#REF!</v>
      </c>
      <c r="S34" s="373" t="e">
        <f t="shared" si="16"/>
        <v>#REF!</v>
      </c>
      <c r="T34" s="373" t="e">
        <f t="shared" si="16"/>
        <v>#REF!</v>
      </c>
      <c r="U34" s="373" t="e">
        <f t="shared" si="16"/>
        <v>#REF!</v>
      </c>
      <c r="V34" s="373" t="e">
        <f t="shared" si="16"/>
        <v>#REF!</v>
      </c>
      <c r="W34" s="373" t="e">
        <f t="shared" si="16"/>
        <v>#REF!</v>
      </c>
      <c r="X34" s="373" t="e">
        <f t="shared" si="16"/>
        <v>#REF!</v>
      </c>
      <c r="Y34" s="373" t="e">
        <f t="shared" si="16"/>
        <v>#REF!</v>
      </c>
      <c r="Z34" s="347"/>
      <c r="AA34" s="347"/>
      <c r="AB34" s="347"/>
      <c r="AC34" s="347"/>
      <c r="AD34" s="347"/>
      <c r="AE34" s="347"/>
      <c r="AF34" s="347"/>
      <c r="AG34" s="347"/>
      <c r="AH34" s="347"/>
    </row>
    <row r="35" spans="1:105" s="328" customFormat="1" ht="15" hidden="1" outlineLevel="1" thickTop="1">
      <c r="B35" s="343" t="s">
        <v>356</v>
      </c>
      <c r="C35" s="344">
        <f>C20</f>
        <v>0.4</v>
      </c>
      <c r="D35" s="580"/>
      <c r="E35" s="581">
        <f t="shared" ref="E35:Y35" si="17">E34*$C$35</f>
        <v>0</v>
      </c>
      <c r="F35" s="345" t="e">
        <f t="shared" si="17"/>
        <v>#REF!</v>
      </c>
      <c r="G35" s="345" t="e">
        <f t="shared" si="17"/>
        <v>#REF!</v>
      </c>
      <c r="H35" s="345" t="e">
        <f t="shared" si="17"/>
        <v>#REF!</v>
      </c>
      <c r="I35" s="345" t="e">
        <f t="shared" si="17"/>
        <v>#REF!</v>
      </c>
      <c r="J35" s="345" t="e">
        <f t="shared" si="17"/>
        <v>#REF!</v>
      </c>
      <c r="K35" s="345" t="e">
        <f t="shared" si="17"/>
        <v>#REF!</v>
      </c>
      <c r="L35" s="345" t="e">
        <f t="shared" si="17"/>
        <v>#REF!</v>
      </c>
      <c r="M35" s="345" t="e">
        <f t="shared" si="17"/>
        <v>#REF!</v>
      </c>
      <c r="N35" s="345" t="e">
        <f t="shared" si="17"/>
        <v>#REF!</v>
      </c>
      <c r="O35" s="345" t="e">
        <f t="shared" si="17"/>
        <v>#REF!</v>
      </c>
      <c r="P35" s="345" t="e">
        <f t="shared" si="17"/>
        <v>#REF!</v>
      </c>
      <c r="Q35" s="345" t="e">
        <f t="shared" si="17"/>
        <v>#REF!</v>
      </c>
      <c r="R35" s="345" t="e">
        <f t="shared" si="17"/>
        <v>#REF!</v>
      </c>
      <c r="S35" s="345" t="e">
        <f t="shared" si="17"/>
        <v>#REF!</v>
      </c>
      <c r="T35" s="345" t="e">
        <f t="shared" si="17"/>
        <v>#REF!</v>
      </c>
      <c r="U35" s="345" t="e">
        <f t="shared" si="17"/>
        <v>#REF!</v>
      </c>
      <c r="V35" s="345" t="e">
        <f t="shared" si="17"/>
        <v>#REF!</v>
      </c>
      <c r="W35" s="345" t="e">
        <f t="shared" si="17"/>
        <v>#REF!</v>
      </c>
      <c r="X35" s="345" t="e">
        <f t="shared" si="17"/>
        <v>#REF!</v>
      </c>
      <c r="Y35" s="345" t="e">
        <f t="shared" si="17"/>
        <v>#REF!</v>
      </c>
      <c r="Z35" s="347"/>
      <c r="AA35" s="347"/>
      <c r="AB35" s="347"/>
      <c r="AC35" s="347"/>
      <c r="AD35" s="347"/>
      <c r="AE35" s="347"/>
      <c r="AF35" s="347"/>
      <c r="AG35" s="347"/>
      <c r="AH35" s="347"/>
      <c r="AI35" s="335"/>
      <c r="AJ35" s="335"/>
      <c r="AK35" s="335"/>
      <c r="AL35" s="335"/>
      <c r="AM35" s="335"/>
      <c r="AN35" s="335"/>
      <c r="AO35" s="335"/>
      <c r="AP35" s="335"/>
      <c r="AQ35" s="335"/>
      <c r="AR35" s="335"/>
      <c r="AS35" s="335"/>
      <c r="AT35" s="335"/>
      <c r="AU35" s="335"/>
      <c r="AV35" s="335"/>
      <c r="AW35" s="335"/>
      <c r="AX35" s="335"/>
      <c r="AY35" s="335"/>
      <c r="AZ35" s="335"/>
      <c r="BA35" s="335"/>
      <c r="BB35" s="335"/>
      <c r="BC35" s="335"/>
      <c r="BD35" s="335"/>
      <c r="BE35" s="335"/>
      <c r="BF35" s="335"/>
      <c r="BG35" s="335"/>
      <c r="BH35" s="335"/>
      <c r="BI35" s="335"/>
      <c r="BJ35" s="335"/>
      <c r="BK35" s="335"/>
      <c r="BL35" s="335"/>
      <c r="BM35" s="335"/>
      <c r="BN35" s="335"/>
      <c r="BO35" s="335"/>
      <c r="BP35" s="335"/>
      <c r="BQ35" s="335"/>
      <c r="BR35" s="335"/>
      <c r="BS35" s="335"/>
      <c r="BT35" s="335"/>
      <c r="BU35" s="335"/>
      <c r="BV35" s="335"/>
      <c r="BW35" s="335"/>
      <c r="BX35" s="335"/>
      <c r="BY35" s="335"/>
      <c r="BZ35" s="335"/>
      <c r="CA35" s="335"/>
      <c r="CB35" s="335"/>
      <c r="CC35" s="335"/>
      <c r="CD35" s="335"/>
      <c r="CE35" s="335"/>
      <c r="CF35" s="335"/>
      <c r="CG35" s="335"/>
      <c r="CH35" s="335"/>
      <c r="CI35" s="335"/>
      <c r="CJ35" s="335"/>
      <c r="CK35" s="335"/>
      <c r="CL35" s="335"/>
      <c r="CM35" s="335"/>
      <c r="CN35" s="335"/>
      <c r="CO35" s="335"/>
      <c r="CP35" s="335"/>
      <c r="CQ35" s="335"/>
      <c r="CR35" s="335"/>
      <c r="CS35" s="335"/>
      <c r="CT35" s="335"/>
      <c r="CU35" s="335"/>
      <c r="CV35" s="335"/>
      <c r="CW35" s="335"/>
      <c r="CX35" s="335"/>
      <c r="CY35" s="335"/>
      <c r="CZ35" s="335"/>
      <c r="DA35" s="335"/>
    </row>
    <row r="36" spans="1:105" s="347" customFormat="1" hidden="1" outlineLevel="1"/>
    <row r="37" spans="1:105" s="356" customFormat="1" ht="14.25" customHeight="1" collapsed="1">
      <c r="B37" s="355"/>
      <c r="C37" s="361"/>
      <c r="D37" s="362"/>
      <c r="E37" s="362"/>
      <c r="F37" s="362"/>
      <c r="G37" s="362"/>
      <c r="H37" s="362"/>
      <c r="I37" s="362"/>
      <c r="J37" s="362"/>
      <c r="K37" s="362"/>
      <c r="L37" s="362"/>
      <c r="M37" s="362"/>
      <c r="N37" s="362"/>
      <c r="O37" s="362"/>
      <c r="P37" s="362"/>
      <c r="Q37" s="362"/>
      <c r="R37" s="362"/>
      <c r="S37" s="362"/>
      <c r="T37" s="362"/>
      <c r="U37" s="362"/>
      <c r="V37" s="362"/>
      <c r="W37" s="362"/>
      <c r="X37" s="362"/>
      <c r="Y37" s="362"/>
    </row>
    <row r="38" spans="1:105" s="347" customFormat="1">
      <c r="A38" s="348" t="s">
        <v>190</v>
      </c>
    </row>
    <row r="39" spans="1:105" s="316" customFormat="1">
      <c r="A39" s="356"/>
      <c r="B39" s="555"/>
      <c r="C39" s="346"/>
      <c r="D39" s="318" t="s">
        <v>33</v>
      </c>
      <c r="E39" s="318"/>
      <c r="F39" s="319" t="s">
        <v>352</v>
      </c>
      <c r="G39" s="319" t="s">
        <v>353</v>
      </c>
      <c r="H39" s="319" t="s">
        <v>167</v>
      </c>
      <c r="I39" s="319" t="s">
        <v>168</v>
      </c>
      <c r="J39" s="319" t="s">
        <v>169</v>
      </c>
      <c r="K39" s="319" t="s">
        <v>170</v>
      </c>
      <c r="L39" s="319" t="s">
        <v>171</v>
      </c>
      <c r="M39" s="319" t="s">
        <v>172</v>
      </c>
      <c r="N39" s="319" t="s">
        <v>173</v>
      </c>
      <c r="O39" s="319" t="s">
        <v>236</v>
      </c>
      <c r="P39" s="319" t="s">
        <v>334</v>
      </c>
      <c r="Q39" s="319" t="s">
        <v>335</v>
      </c>
      <c r="R39" s="319" t="s">
        <v>336</v>
      </c>
      <c r="S39" s="319" t="s">
        <v>337</v>
      </c>
      <c r="T39" s="319" t="s">
        <v>338</v>
      </c>
      <c r="U39" s="319" t="s">
        <v>339</v>
      </c>
      <c r="V39" s="319" t="s">
        <v>340</v>
      </c>
      <c r="W39" s="319" t="s">
        <v>341</v>
      </c>
      <c r="X39" s="319" t="s">
        <v>342</v>
      </c>
      <c r="Y39" s="319" t="s">
        <v>235</v>
      </c>
    </row>
    <row r="40" spans="1:105" s="320" customFormat="1" ht="11.25">
      <c r="A40" s="366"/>
      <c r="B40" s="405"/>
      <c r="C40" s="324"/>
      <c r="D40" s="322"/>
      <c r="E40" s="582"/>
      <c r="F40" s="323">
        <f t="shared" ref="F40:Y40" si="18">F5</f>
        <v>1</v>
      </c>
      <c r="G40" s="323">
        <f t="shared" si="18"/>
        <v>2</v>
      </c>
      <c r="H40" s="323">
        <f t="shared" si="18"/>
        <v>3</v>
      </c>
      <c r="I40" s="323">
        <f t="shared" si="18"/>
        <v>4</v>
      </c>
      <c r="J40" s="323">
        <f t="shared" si="18"/>
        <v>5</v>
      </c>
      <c r="K40" s="323">
        <f t="shared" si="18"/>
        <v>6</v>
      </c>
      <c r="L40" s="323">
        <f t="shared" si="18"/>
        <v>7</v>
      </c>
      <c r="M40" s="323">
        <f t="shared" si="18"/>
        <v>8</v>
      </c>
      <c r="N40" s="323">
        <f t="shared" si="18"/>
        <v>9</v>
      </c>
      <c r="O40" s="323">
        <f t="shared" si="18"/>
        <v>10</v>
      </c>
      <c r="P40" s="323">
        <f t="shared" si="18"/>
        <v>11</v>
      </c>
      <c r="Q40" s="323">
        <f t="shared" si="18"/>
        <v>12</v>
      </c>
      <c r="R40" s="323">
        <f t="shared" si="18"/>
        <v>13</v>
      </c>
      <c r="S40" s="323">
        <f t="shared" si="18"/>
        <v>14</v>
      </c>
      <c r="T40" s="323">
        <f t="shared" si="18"/>
        <v>15</v>
      </c>
      <c r="U40" s="323">
        <f t="shared" si="18"/>
        <v>16</v>
      </c>
      <c r="V40" s="323">
        <f t="shared" si="18"/>
        <v>17</v>
      </c>
      <c r="W40" s="323">
        <f t="shared" si="18"/>
        <v>18</v>
      </c>
      <c r="X40" s="323">
        <f t="shared" si="18"/>
        <v>19</v>
      </c>
      <c r="Y40" s="323">
        <f t="shared" si="18"/>
        <v>20</v>
      </c>
    </row>
    <row r="41" spans="1:105" s="347" customFormat="1">
      <c r="A41" s="348"/>
      <c r="B41" s="556" t="s">
        <v>357</v>
      </c>
      <c r="C41" s="349"/>
      <c r="D41" s="568" t="e">
        <f>SUM(F41:Y41)</f>
        <v>#REF!</v>
      </c>
      <c r="E41" s="569"/>
      <c r="F41" s="376" t="e">
        <f t="shared" ref="F41:T41" si="19">SUM(F42:F43)</f>
        <v>#REF!</v>
      </c>
      <c r="G41" s="376" t="e">
        <f t="shared" si="19"/>
        <v>#REF!</v>
      </c>
      <c r="H41" s="376" t="e">
        <f t="shared" si="19"/>
        <v>#REF!</v>
      </c>
      <c r="I41" s="376" t="e">
        <f t="shared" si="19"/>
        <v>#REF!</v>
      </c>
      <c r="J41" s="376" t="e">
        <f t="shared" si="19"/>
        <v>#REF!</v>
      </c>
      <c r="K41" s="376" t="e">
        <f t="shared" si="19"/>
        <v>#REF!</v>
      </c>
      <c r="L41" s="376" t="e">
        <f t="shared" si="19"/>
        <v>#REF!</v>
      </c>
      <c r="M41" s="376" t="e">
        <f t="shared" si="19"/>
        <v>#REF!</v>
      </c>
      <c r="N41" s="376" t="e">
        <f t="shared" si="19"/>
        <v>#REF!</v>
      </c>
      <c r="O41" s="376" t="e">
        <f t="shared" si="19"/>
        <v>#REF!</v>
      </c>
      <c r="P41" s="376" t="e">
        <f t="shared" si="19"/>
        <v>#REF!</v>
      </c>
      <c r="Q41" s="376" t="e">
        <f t="shared" si="19"/>
        <v>#REF!</v>
      </c>
      <c r="R41" s="376" t="e">
        <f t="shared" si="19"/>
        <v>#REF!</v>
      </c>
      <c r="S41" s="376" t="e">
        <f t="shared" si="19"/>
        <v>#REF!</v>
      </c>
      <c r="T41" s="376" t="e">
        <f t="shared" si="19"/>
        <v>#REF!</v>
      </c>
      <c r="U41" s="376" t="e">
        <f>SUM(U42:U43)</f>
        <v>#REF!</v>
      </c>
      <c r="V41" s="376" t="e">
        <f>SUM(V42:V43)</f>
        <v>#REF!</v>
      </c>
      <c r="W41" s="376" t="e">
        <f>SUM(W42:W43)</f>
        <v>#REF!</v>
      </c>
      <c r="X41" s="376" t="e">
        <f>SUM(X42:X43)</f>
        <v>#REF!</v>
      </c>
      <c r="Y41" s="376" t="e">
        <f>SUM(Y42:Y43)</f>
        <v>#REF!</v>
      </c>
    </row>
    <row r="42" spans="1:105" s="347" customFormat="1">
      <c r="A42" s="348"/>
      <c r="B42" s="425" t="s">
        <v>358</v>
      </c>
      <c r="C42" s="350"/>
      <c r="D42" s="571" t="e">
        <f>SUM(F42:Y42)</f>
        <v>#REF!</v>
      </c>
      <c r="E42" s="571"/>
      <c r="F42" s="377" t="e">
        <f t="shared" ref="F42:T42" si="20">IF(F21&lt;0,0,F21)</f>
        <v>#REF!</v>
      </c>
      <c r="G42" s="377" t="e">
        <f t="shared" si="20"/>
        <v>#REF!</v>
      </c>
      <c r="H42" s="377" t="e">
        <f t="shared" si="20"/>
        <v>#REF!</v>
      </c>
      <c r="I42" s="377" t="e">
        <f t="shared" si="20"/>
        <v>#REF!</v>
      </c>
      <c r="J42" s="377" t="e">
        <f t="shared" si="20"/>
        <v>#REF!</v>
      </c>
      <c r="K42" s="377" t="e">
        <f t="shared" si="20"/>
        <v>#REF!</v>
      </c>
      <c r="L42" s="377" t="e">
        <f t="shared" si="20"/>
        <v>#REF!</v>
      </c>
      <c r="M42" s="377" t="e">
        <f t="shared" si="20"/>
        <v>#REF!</v>
      </c>
      <c r="N42" s="377" t="e">
        <f t="shared" si="20"/>
        <v>#REF!</v>
      </c>
      <c r="O42" s="377" t="e">
        <f t="shared" si="20"/>
        <v>#REF!</v>
      </c>
      <c r="P42" s="377" t="e">
        <f t="shared" si="20"/>
        <v>#REF!</v>
      </c>
      <c r="Q42" s="377" t="e">
        <f t="shared" si="20"/>
        <v>#REF!</v>
      </c>
      <c r="R42" s="377" t="e">
        <f t="shared" si="20"/>
        <v>#REF!</v>
      </c>
      <c r="S42" s="377" t="e">
        <f t="shared" si="20"/>
        <v>#REF!</v>
      </c>
      <c r="T42" s="377" t="e">
        <f t="shared" si="20"/>
        <v>#REF!</v>
      </c>
      <c r="U42" s="377" t="e">
        <f>IF(U21&lt;0,0,U21)</f>
        <v>#REF!</v>
      </c>
      <c r="V42" s="377" t="e">
        <f>IF(V21&lt;0,0,V21)</f>
        <v>#REF!</v>
      </c>
      <c r="W42" s="377" t="e">
        <f>IF(W21&lt;0,0,W21)</f>
        <v>#REF!</v>
      </c>
      <c r="X42" s="377" t="e">
        <f>IF(X21&lt;0,0,X21)</f>
        <v>#REF!</v>
      </c>
      <c r="Y42" s="377" t="e">
        <f>IF(Y21&lt;0,0,Y21)</f>
        <v>#REF!</v>
      </c>
    </row>
    <row r="43" spans="1:105" s="347" customFormat="1">
      <c r="A43" s="348"/>
      <c r="B43" s="425" t="s">
        <v>191</v>
      </c>
      <c r="C43" s="350"/>
      <c r="D43" s="571" t="e">
        <f t="shared" ref="D43:D51" si="21">SUM(F43:Y43)</f>
        <v>#REF!</v>
      </c>
      <c r="E43" s="571"/>
      <c r="F43" s="377" t="e">
        <f t="shared" ref="F43:T43" si="22">SUM(F44:F51)</f>
        <v>#REF!</v>
      </c>
      <c r="G43" s="377" t="e">
        <f t="shared" si="22"/>
        <v>#REF!</v>
      </c>
      <c r="H43" s="377" t="e">
        <f t="shared" si="22"/>
        <v>#REF!</v>
      </c>
      <c r="I43" s="377" t="e">
        <f t="shared" si="22"/>
        <v>#REF!</v>
      </c>
      <c r="J43" s="377" t="e">
        <f t="shared" si="22"/>
        <v>#REF!</v>
      </c>
      <c r="K43" s="377" t="e">
        <f t="shared" si="22"/>
        <v>#REF!</v>
      </c>
      <c r="L43" s="377" t="e">
        <f t="shared" si="22"/>
        <v>#REF!</v>
      </c>
      <c r="M43" s="377" t="e">
        <f t="shared" si="22"/>
        <v>#REF!</v>
      </c>
      <c r="N43" s="377" t="e">
        <f t="shared" si="22"/>
        <v>#REF!</v>
      </c>
      <c r="O43" s="377" t="e">
        <f t="shared" si="22"/>
        <v>#REF!</v>
      </c>
      <c r="P43" s="377" t="e">
        <f t="shared" si="22"/>
        <v>#REF!</v>
      </c>
      <c r="Q43" s="377" t="e">
        <f t="shared" si="22"/>
        <v>#REF!</v>
      </c>
      <c r="R43" s="377" t="e">
        <f t="shared" si="22"/>
        <v>#REF!</v>
      </c>
      <c r="S43" s="377" t="e">
        <f t="shared" si="22"/>
        <v>#REF!</v>
      </c>
      <c r="T43" s="377" t="e">
        <f t="shared" si="22"/>
        <v>#REF!</v>
      </c>
      <c r="U43" s="377" t="e">
        <f>SUM(U44:U51)</f>
        <v>#REF!</v>
      </c>
      <c r="V43" s="377" t="e">
        <f>SUM(V44:V51)</f>
        <v>#REF!</v>
      </c>
      <c r="W43" s="377" t="e">
        <f>SUM(W44:W51)</f>
        <v>#REF!</v>
      </c>
      <c r="X43" s="377" t="e">
        <f>SUM(X44:X51)</f>
        <v>#REF!</v>
      </c>
      <c r="Y43" s="377" t="e">
        <f>SUM(Y44:Y51)</f>
        <v>#REF!</v>
      </c>
    </row>
    <row r="44" spans="1:105" s="347" customFormat="1" outlineLevel="1">
      <c r="A44" s="348"/>
      <c r="B44" s="425"/>
      <c r="C44" s="583" t="s">
        <v>57</v>
      </c>
      <c r="D44" s="571" t="e">
        <f t="shared" si="21"/>
        <v>#REF!</v>
      </c>
      <c r="E44" s="571"/>
      <c r="F44" s="377" t="e">
        <f>#REF!</f>
        <v>#REF!</v>
      </c>
      <c r="G44" s="377" t="e">
        <f>#REF!</f>
        <v>#REF!</v>
      </c>
      <c r="H44" s="377" t="e">
        <f>#REF!</f>
        <v>#REF!</v>
      </c>
      <c r="I44" s="377" t="e">
        <f>#REF!</f>
        <v>#REF!</v>
      </c>
      <c r="J44" s="377" t="e">
        <f>#REF!</f>
        <v>#REF!</v>
      </c>
      <c r="K44" s="377" t="e">
        <f>#REF!</f>
        <v>#REF!</v>
      </c>
      <c r="L44" s="377" t="e">
        <f>#REF!</f>
        <v>#REF!</v>
      </c>
      <c r="M44" s="377" t="e">
        <f>#REF!</f>
        <v>#REF!</v>
      </c>
      <c r="N44" s="377" t="e">
        <f>#REF!</f>
        <v>#REF!</v>
      </c>
      <c r="O44" s="377" t="e">
        <f>#REF!</f>
        <v>#REF!</v>
      </c>
      <c r="P44" s="377" t="e">
        <f>#REF!</f>
        <v>#REF!</v>
      </c>
      <c r="Q44" s="377" t="e">
        <f>#REF!</f>
        <v>#REF!</v>
      </c>
      <c r="R44" s="377" t="e">
        <f>#REF!</f>
        <v>#REF!</v>
      </c>
      <c r="S44" s="377" t="e">
        <f>#REF!</f>
        <v>#REF!</v>
      </c>
      <c r="T44" s="377" t="e">
        <f>#REF!</f>
        <v>#REF!</v>
      </c>
      <c r="U44" s="377" t="e">
        <f>#REF!</f>
        <v>#REF!</v>
      </c>
      <c r="V44" s="377" t="e">
        <f>#REF!</f>
        <v>#REF!</v>
      </c>
      <c r="W44" s="377" t="e">
        <f>#REF!</f>
        <v>#REF!</v>
      </c>
      <c r="X44" s="377" t="e">
        <f>#REF!</f>
        <v>#REF!</v>
      </c>
      <c r="Y44" s="377" t="e">
        <f>#REF!</f>
        <v>#REF!</v>
      </c>
    </row>
    <row r="45" spans="1:105" s="347" customFormat="1" outlineLevel="1">
      <c r="A45" s="348"/>
      <c r="B45" s="425"/>
      <c r="C45" s="583" t="s">
        <v>58</v>
      </c>
      <c r="D45" s="571" t="e">
        <f t="shared" si="21"/>
        <v>#REF!</v>
      </c>
      <c r="E45" s="571"/>
      <c r="F45" s="377" t="e">
        <f>#REF!</f>
        <v>#REF!</v>
      </c>
      <c r="G45" s="377" t="e">
        <f>#REF!</f>
        <v>#REF!</v>
      </c>
      <c r="H45" s="377" t="e">
        <f>#REF!</f>
        <v>#REF!</v>
      </c>
      <c r="I45" s="377" t="e">
        <f>#REF!</f>
        <v>#REF!</v>
      </c>
      <c r="J45" s="377" t="e">
        <f>#REF!</f>
        <v>#REF!</v>
      </c>
      <c r="K45" s="377" t="e">
        <f>#REF!</f>
        <v>#REF!</v>
      </c>
      <c r="L45" s="377" t="e">
        <f>#REF!</f>
        <v>#REF!</v>
      </c>
      <c r="M45" s="377" t="e">
        <f>#REF!</f>
        <v>#REF!</v>
      </c>
      <c r="N45" s="377" t="e">
        <f>#REF!</f>
        <v>#REF!</v>
      </c>
      <c r="O45" s="377" t="e">
        <f>#REF!</f>
        <v>#REF!</v>
      </c>
      <c r="P45" s="377" t="e">
        <f>#REF!</f>
        <v>#REF!</v>
      </c>
      <c r="Q45" s="377" t="e">
        <f>#REF!</f>
        <v>#REF!</v>
      </c>
      <c r="R45" s="377" t="e">
        <f>#REF!</f>
        <v>#REF!</v>
      </c>
      <c r="S45" s="377" t="e">
        <f>#REF!</f>
        <v>#REF!</v>
      </c>
      <c r="T45" s="377" t="e">
        <f>#REF!</f>
        <v>#REF!</v>
      </c>
      <c r="U45" s="377" t="e">
        <f>#REF!</f>
        <v>#REF!</v>
      </c>
      <c r="V45" s="377" t="e">
        <f>#REF!</f>
        <v>#REF!</v>
      </c>
      <c r="W45" s="377" t="e">
        <f>#REF!</f>
        <v>#REF!</v>
      </c>
      <c r="X45" s="377" t="e">
        <f>#REF!</f>
        <v>#REF!</v>
      </c>
      <c r="Y45" s="377" t="e">
        <f>#REF!</f>
        <v>#REF!</v>
      </c>
    </row>
    <row r="46" spans="1:105" s="347" customFormat="1" outlineLevel="1">
      <c r="A46" s="348"/>
      <c r="B46" s="425"/>
      <c r="C46" s="583" t="s">
        <v>60</v>
      </c>
      <c r="D46" s="571" t="e">
        <f t="shared" si="21"/>
        <v>#REF!</v>
      </c>
      <c r="E46" s="571"/>
      <c r="F46" s="377" t="e">
        <f>#REF!</f>
        <v>#REF!</v>
      </c>
      <c r="G46" s="377" t="e">
        <f>#REF!</f>
        <v>#REF!</v>
      </c>
      <c r="H46" s="377" t="e">
        <f>#REF!</f>
        <v>#REF!</v>
      </c>
      <c r="I46" s="377" t="e">
        <f>#REF!</f>
        <v>#REF!</v>
      </c>
      <c r="J46" s="377" t="e">
        <f>#REF!</f>
        <v>#REF!</v>
      </c>
      <c r="K46" s="377" t="e">
        <f>#REF!</f>
        <v>#REF!</v>
      </c>
      <c r="L46" s="377" t="e">
        <f>#REF!</f>
        <v>#REF!</v>
      </c>
      <c r="M46" s="377" t="e">
        <f>#REF!</f>
        <v>#REF!</v>
      </c>
      <c r="N46" s="377" t="e">
        <f>#REF!</f>
        <v>#REF!</v>
      </c>
      <c r="O46" s="377" t="e">
        <f>#REF!</f>
        <v>#REF!</v>
      </c>
      <c r="P46" s="377" t="e">
        <f>#REF!</f>
        <v>#REF!</v>
      </c>
      <c r="Q46" s="377" t="e">
        <f>#REF!</f>
        <v>#REF!</v>
      </c>
      <c r="R46" s="377" t="e">
        <f>#REF!</f>
        <v>#REF!</v>
      </c>
      <c r="S46" s="377" t="e">
        <f>#REF!</f>
        <v>#REF!</v>
      </c>
      <c r="T46" s="377" t="e">
        <f>#REF!</f>
        <v>#REF!</v>
      </c>
      <c r="U46" s="377" t="e">
        <f>#REF!</f>
        <v>#REF!</v>
      </c>
      <c r="V46" s="377" t="e">
        <f>#REF!</f>
        <v>#REF!</v>
      </c>
      <c r="W46" s="377" t="e">
        <f>#REF!</f>
        <v>#REF!</v>
      </c>
      <c r="X46" s="377" t="e">
        <f>#REF!</f>
        <v>#REF!</v>
      </c>
      <c r="Y46" s="377" t="e">
        <f>#REF!</f>
        <v>#REF!</v>
      </c>
    </row>
    <row r="47" spans="1:105" s="347" customFormat="1" outlineLevel="1">
      <c r="A47" s="348"/>
      <c r="B47" s="425"/>
      <c r="C47" s="583" t="s">
        <v>379</v>
      </c>
      <c r="D47" s="571" t="e">
        <f t="shared" si="21"/>
        <v>#REF!</v>
      </c>
      <c r="E47" s="571"/>
      <c r="F47" s="377" t="e">
        <f>#REF!</f>
        <v>#REF!</v>
      </c>
      <c r="G47" s="377" t="e">
        <f>#REF!</f>
        <v>#REF!</v>
      </c>
      <c r="H47" s="377" t="e">
        <f>#REF!</f>
        <v>#REF!</v>
      </c>
      <c r="I47" s="377" t="e">
        <f>#REF!</f>
        <v>#REF!</v>
      </c>
      <c r="J47" s="377" t="e">
        <f>#REF!</f>
        <v>#REF!</v>
      </c>
      <c r="K47" s="377" t="e">
        <f>#REF!</f>
        <v>#REF!</v>
      </c>
      <c r="L47" s="377" t="e">
        <f>#REF!</f>
        <v>#REF!</v>
      </c>
      <c r="M47" s="377" t="e">
        <f>#REF!</f>
        <v>#REF!</v>
      </c>
      <c r="N47" s="377" t="e">
        <f>#REF!</f>
        <v>#REF!</v>
      </c>
      <c r="O47" s="377" t="e">
        <f>#REF!</f>
        <v>#REF!</v>
      </c>
      <c r="P47" s="377" t="e">
        <f>#REF!</f>
        <v>#REF!</v>
      </c>
      <c r="Q47" s="377" t="e">
        <f>#REF!</f>
        <v>#REF!</v>
      </c>
      <c r="R47" s="377" t="e">
        <f>#REF!</f>
        <v>#REF!</v>
      </c>
      <c r="S47" s="377" t="e">
        <f>#REF!</f>
        <v>#REF!</v>
      </c>
      <c r="T47" s="377" t="e">
        <f>#REF!</f>
        <v>#REF!</v>
      </c>
      <c r="U47" s="377" t="e">
        <f>#REF!</f>
        <v>#REF!</v>
      </c>
      <c r="V47" s="377" t="e">
        <f>#REF!</f>
        <v>#REF!</v>
      </c>
      <c r="W47" s="377" t="e">
        <f>#REF!</f>
        <v>#REF!</v>
      </c>
      <c r="X47" s="377" t="e">
        <f>#REF!</f>
        <v>#REF!</v>
      </c>
      <c r="Y47" s="377" t="e">
        <f>#REF!</f>
        <v>#REF!</v>
      </c>
    </row>
    <row r="48" spans="1:105" s="347" customFormat="1" outlineLevel="1">
      <c r="A48" s="348"/>
      <c r="B48" s="425"/>
      <c r="C48" s="583" t="s">
        <v>380</v>
      </c>
      <c r="D48" s="571" t="e">
        <f t="shared" si="21"/>
        <v>#REF!</v>
      </c>
      <c r="E48" s="571"/>
      <c r="F48" s="377" t="e">
        <f>#REF!</f>
        <v>#REF!</v>
      </c>
      <c r="G48" s="377" t="e">
        <f>#REF!</f>
        <v>#REF!</v>
      </c>
      <c r="H48" s="377" t="e">
        <f>#REF!</f>
        <v>#REF!</v>
      </c>
      <c r="I48" s="377" t="e">
        <f>#REF!</f>
        <v>#REF!</v>
      </c>
      <c r="J48" s="377" t="e">
        <f>#REF!</f>
        <v>#REF!</v>
      </c>
      <c r="K48" s="377" t="e">
        <f>#REF!</f>
        <v>#REF!</v>
      </c>
      <c r="L48" s="377" t="e">
        <f>#REF!</f>
        <v>#REF!</v>
      </c>
      <c r="M48" s="377" t="e">
        <f>#REF!</f>
        <v>#REF!</v>
      </c>
      <c r="N48" s="377" t="e">
        <f>#REF!</f>
        <v>#REF!</v>
      </c>
      <c r="O48" s="377" t="e">
        <f>#REF!</f>
        <v>#REF!</v>
      </c>
      <c r="P48" s="377" t="e">
        <f>#REF!</f>
        <v>#REF!</v>
      </c>
      <c r="Q48" s="377" t="e">
        <f>#REF!</f>
        <v>#REF!</v>
      </c>
      <c r="R48" s="377" t="e">
        <f>#REF!</f>
        <v>#REF!</v>
      </c>
      <c r="S48" s="377" t="e">
        <f>#REF!</f>
        <v>#REF!</v>
      </c>
      <c r="T48" s="377" t="e">
        <f>#REF!</f>
        <v>#REF!</v>
      </c>
      <c r="U48" s="377" t="e">
        <f>#REF!</f>
        <v>#REF!</v>
      </c>
      <c r="V48" s="377" t="e">
        <f>#REF!</f>
        <v>#REF!</v>
      </c>
      <c r="W48" s="377" t="e">
        <f>#REF!</f>
        <v>#REF!</v>
      </c>
      <c r="X48" s="377" t="e">
        <f>#REF!</f>
        <v>#REF!</v>
      </c>
      <c r="Y48" s="377" t="e">
        <f>#REF!</f>
        <v>#REF!</v>
      </c>
    </row>
    <row r="49" spans="1:25" s="347" customFormat="1" outlineLevel="1">
      <c r="A49" s="348"/>
      <c r="B49" s="425"/>
      <c r="C49" s="583" t="s">
        <v>63</v>
      </c>
      <c r="D49" s="571" t="e">
        <f t="shared" si="21"/>
        <v>#REF!</v>
      </c>
      <c r="E49" s="571"/>
      <c r="F49" s="377" t="e">
        <f>#REF!</f>
        <v>#REF!</v>
      </c>
      <c r="G49" s="377" t="e">
        <f>#REF!</f>
        <v>#REF!</v>
      </c>
      <c r="H49" s="377" t="e">
        <f>#REF!</f>
        <v>#REF!</v>
      </c>
      <c r="I49" s="377" t="e">
        <f>#REF!</f>
        <v>#REF!</v>
      </c>
      <c r="J49" s="377" t="e">
        <f>#REF!</f>
        <v>#REF!</v>
      </c>
      <c r="K49" s="377" t="e">
        <f>#REF!</f>
        <v>#REF!</v>
      </c>
      <c r="L49" s="377" t="e">
        <f>#REF!</f>
        <v>#REF!</v>
      </c>
      <c r="M49" s="377" t="e">
        <f>#REF!</f>
        <v>#REF!</v>
      </c>
      <c r="N49" s="377" t="e">
        <f>#REF!</f>
        <v>#REF!</v>
      </c>
      <c r="O49" s="377" t="e">
        <f>#REF!</f>
        <v>#REF!</v>
      </c>
      <c r="P49" s="377" t="e">
        <f>#REF!</f>
        <v>#REF!</v>
      </c>
      <c r="Q49" s="377" t="e">
        <f>#REF!</f>
        <v>#REF!</v>
      </c>
      <c r="R49" s="377" t="e">
        <f>#REF!</f>
        <v>#REF!</v>
      </c>
      <c r="S49" s="377" t="e">
        <f>#REF!</f>
        <v>#REF!</v>
      </c>
      <c r="T49" s="377" t="e">
        <f>#REF!</f>
        <v>#REF!</v>
      </c>
      <c r="U49" s="377" t="e">
        <f>#REF!</f>
        <v>#REF!</v>
      </c>
      <c r="V49" s="377" t="e">
        <f>#REF!</f>
        <v>#REF!</v>
      </c>
      <c r="W49" s="377" t="e">
        <f>#REF!</f>
        <v>#REF!</v>
      </c>
      <c r="X49" s="377" t="e">
        <f>#REF!</f>
        <v>#REF!</v>
      </c>
      <c r="Y49" s="377" t="e">
        <f>#REF!</f>
        <v>#REF!</v>
      </c>
    </row>
    <row r="50" spans="1:25" s="347" customFormat="1" outlineLevel="1">
      <c r="A50" s="348"/>
      <c r="B50" s="425"/>
      <c r="C50" s="583" t="s">
        <v>64</v>
      </c>
      <c r="D50" s="571" t="e">
        <f t="shared" si="21"/>
        <v>#REF!</v>
      </c>
      <c r="E50" s="571"/>
      <c r="F50" s="377" t="e">
        <f>#REF!</f>
        <v>#REF!</v>
      </c>
      <c r="G50" s="377" t="e">
        <f>#REF!</f>
        <v>#REF!</v>
      </c>
      <c r="H50" s="377" t="e">
        <f>#REF!</f>
        <v>#REF!</v>
      </c>
      <c r="I50" s="377" t="e">
        <f>#REF!</f>
        <v>#REF!</v>
      </c>
      <c r="J50" s="377" t="e">
        <f>#REF!</f>
        <v>#REF!</v>
      </c>
      <c r="K50" s="377" t="e">
        <f>#REF!</f>
        <v>#REF!</v>
      </c>
      <c r="L50" s="377" t="e">
        <f>#REF!</f>
        <v>#REF!</v>
      </c>
      <c r="M50" s="377" t="e">
        <f>#REF!</f>
        <v>#REF!</v>
      </c>
      <c r="N50" s="377" t="e">
        <f>#REF!</f>
        <v>#REF!</v>
      </c>
      <c r="O50" s="377" t="e">
        <f>#REF!</f>
        <v>#REF!</v>
      </c>
      <c r="P50" s="377" t="e">
        <f>#REF!</f>
        <v>#REF!</v>
      </c>
      <c r="Q50" s="377" t="e">
        <f>#REF!</f>
        <v>#REF!</v>
      </c>
      <c r="R50" s="377" t="e">
        <f>#REF!</f>
        <v>#REF!</v>
      </c>
      <c r="S50" s="377" t="e">
        <f>#REF!</f>
        <v>#REF!</v>
      </c>
      <c r="T50" s="377" t="e">
        <f>#REF!</f>
        <v>#REF!</v>
      </c>
      <c r="U50" s="377" t="e">
        <f>#REF!</f>
        <v>#REF!</v>
      </c>
      <c r="V50" s="377" t="e">
        <f>#REF!</f>
        <v>#REF!</v>
      </c>
      <c r="W50" s="377" t="e">
        <f>#REF!</f>
        <v>#REF!</v>
      </c>
      <c r="X50" s="377" t="e">
        <f>#REF!</f>
        <v>#REF!</v>
      </c>
      <c r="Y50" s="377" t="e">
        <f>#REF!</f>
        <v>#REF!</v>
      </c>
    </row>
    <row r="51" spans="1:25" s="347" customFormat="1" outlineLevel="1">
      <c r="A51" s="348"/>
      <c r="B51" s="425"/>
      <c r="C51" s="583" t="s">
        <v>354</v>
      </c>
      <c r="D51" s="571" t="e">
        <f t="shared" si="21"/>
        <v>#REF!</v>
      </c>
      <c r="E51" s="571"/>
      <c r="F51" s="377" t="e">
        <f>#REF!</f>
        <v>#REF!</v>
      </c>
      <c r="G51" s="377" t="e">
        <f>#REF!</f>
        <v>#REF!</v>
      </c>
      <c r="H51" s="377" t="e">
        <f>#REF!</f>
        <v>#REF!</v>
      </c>
      <c r="I51" s="377" t="e">
        <f>#REF!</f>
        <v>#REF!</v>
      </c>
      <c r="J51" s="377" t="e">
        <f>#REF!</f>
        <v>#REF!</v>
      </c>
      <c r="K51" s="377" t="e">
        <f>#REF!</f>
        <v>#REF!</v>
      </c>
      <c r="L51" s="377" t="e">
        <f>#REF!</f>
        <v>#REF!</v>
      </c>
      <c r="M51" s="377" t="e">
        <f>#REF!</f>
        <v>#REF!</v>
      </c>
      <c r="N51" s="377" t="e">
        <f>#REF!</f>
        <v>#REF!</v>
      </c>
      <c r="O51" s="377" t="e">
        <f>#REF!</f>
        <v>#REF!</v>
      </c>
      <c r="P51" s="377" t="e">
        <f>#REF!</f>
        <v>#REF!</v>
      </c>
      <c r="Q51" s="377" t="e">
        <f>#REF!</f>
        <v>#REF!</v>
      </c>
      <c r="R51" s="377" t="e">
        <f>#REF!</f>
        <v>#REF!</v>
      </c>
      <c r="S51" s="377" t="e">
        <f>#REF!</f>
        <v>#REF!</v>
      </c>
      <c r="T51" s="377" t="e">
        <f>#REF!</f>
        <v>#REF!</v>
      </c>
      <c r="U51" s="377" t="e">
        <f>#REF!</f>
        <v>#REF!</v>
      </c>
      <c r="V51" s="377" t="e">
        <f>#REF!</f>
        <v>#REF!</v>
      </c>
      <c r="W51" s="377" t="e">
        <f>#REF!</f>
        <v>#REF!</v>
      </c>
      <c r="X51" s="377" t="e">
        <f>#REF!</f>
        <v>#REF!</v>
      </c>
      <c r="Y51" s="377" t="e">
        <f>#REF!</f>
        <v>#REF!</v>
      </c>
    </row>
    <row r="52" spans="1:25" s="347" customFormat="1">
      <c r="A52" s="348"/>
      <c r="B52" s="557"/>
      <c r="C52" s="351"/>
      <c r="D52" s="378"/>
      <c r="E52" s="378"/>
      <c r="F52" s="379"/>
      <c r="G52" s="379"/>
      <c r="H52" s="379"/>
      <c r="I52" s="379"/>
      <c r="J52" s="379"/>
      <c r="K52" s="379"/>
      <c r="L52" s="379"/>
      <c r="M52" s="379"/>
      <c r="N52" s="379"/>
      <c r="O52" s="379"/>
      <c r="P52" s="379"/>
      <c r="Q52" s="379"/>
      <c r="R52" s="379"/>
      <c r="S52" s="379"/>
      <c r="T52" s="379"/>
      <c r="U52" s="379"/>
      <c r="V52" s="379"/>
      <c r="W52" s="379"/>
      <c r="X52" s="379"/>
      <c r="Y52" s="379"/>
    </row>
    <row r="53" spans="1:25" s="347" customFormat="1">
      <c r="A53" s="348"/>
      <c r="B53" s="556" t="s">
        <v>359</v>
      </c>
      <c r="C53" s="350"/>
      <c r="D53" s="569" t="e">
        <f>SUM(F53:Y53)</f>
        <v>#REF!</v>
      </c>
      <c r="E53" s="569"/>
      <c r="F53" s="376" t="e">
        <f t="shared" ref="F53:Y53" si="23">SUM(F54:F54)</f>
        <v>#REF!</v>
      </c>
      <c r="G53" s="376" t="e">
        <f t="shared" si="23"/>
        <v>#REF!</v>
      </c>
      <c r="H53" s="376" t="e">
        <f t="shared" si="23"/>
        <v>#REF!</v>
      </c>
      <c r="I53" s="376" t="e">
        <f t="shared" si="23"/>
        <v>#REF!</v>
      </c>
      <c r="J53" s="376" t="e">
        <f t="shared" si="23"/>
        <v>#REF!</v>
      </c>
      <c r="K53" s="376" t="e">
        <f t="shared" si="23"/>
        <v>#REF!</v>
      </c>
      <c r="L53" s="376" t="e">
        <f t="shared" si="23"/>
        <v>#REF!</v>
      </c>
      <c r="M53" s="376" t="e">
        <f t="shared" si="23"/>
        <v>#REF!</v>
      </c>
      <c r="N53" s="376" t="e">
        <f t="shared" si="23"/>
        <v>#REF!</v>
      </c>
      <c r="O53" s="376" t="e">
        <f t="shared" si="23"/>
        <v>#REF!</v>
      </c>
      <c r="P53" s="376" t="e">
        <f t="shared" si="23"/>
        <v>#REF!</v>
      </c>
      <c r="Q53" s="376" t="e">
        <f t="shared" si="23"/>
        <v>#REF!</v>
      </c>
      <c r="R53" s="376" t="e">
        <f t="shared" si="23"/>
        <v>#REF!</v>
      </c>
      <c r="S53" s="376" t="e">
        <f t="shared" si="23"/>
        <v>#REF!</v>
      </c>
      <c r="T53" s="376" t="e">
        <f t="shared" si="23"/>
        <v>#REF!</v>
      </c>
      <c r="U53" s="376" t="e">
        <f t="shared" si="23"/>
        <v>#REF!</v>
      </c>
      <c r="V53" s="376" t="e">
        <f t="shared" si="23"/>
        <v>#REF!</v>
      </c>
      <c r="W53" s="376" t="e">
        <f t="shared" si="23"/>
        <v>#REF!</v>
      </c>
      <c r="X53" s="376" t="e">
        <f t="shared" si="23"/>
        <v>#REF!</v>
      </c>
      <c r="Y53" s="376" t="e">
        <f t="shared" si="23"/>
        <v>#REF!</v>
      </c>
    </row>
    <row r="54" spans="1:25" s="347" customFormat="1">
      <c r="A54" s="348"/>
      <c r="B54" s="425" t="s">
        <v>192</v>
      </c>
      <c r="C54" s="350"/>
      <c r="D54" s="571" t="e">
        <f>SUM(F54:Y54)</f>
        <v>#REF!</v>
      </c>
      <c r="E54" s="571"/>
      <c r="F54" s="377" t="e">
        <f t="shared" ref="F54:T54" si="24">IF(F21&gt;0,0,-F21)</f>
        <v>#REF!</v>
      </c>
      <c r="G54" s="377" t="e">
        <f t="shared" si="24"/>
        <v>#REF!</v>
      </c>
      <c r="H54" s="377" t="e">
        <f t="shared" si="24"/>
        <v>#REF!</v>
      </c>
      <c r="I54" s="377" t="e">
        <f t="shared" si="24"/>
        <v>#REF!</v>
      </c>
      <c r="J54" s="377" t="e">
        <f t="shared" si="24"/>
        <v>#REF!</v>
      </c>
      <c r="K54" s="377" t="e">
        <f t="shared" si="24"/>
        <v>#REF!</v>
      </c>
      <c r="L54" s="377" t="e">
        <f t="shared" si="24"/>
        <v>#REF!</v>
      </c>
      <c r="M54" s="377" t="e">
        <f t="shared" si="24"/>
        <v>#REF!</v>
      </c>
      <c r="N54" s="377" t="e">
        <f t="shared" si="24"/>
        <v>#REF!</v>
      </c>
      <c r="O54" s="377" t="e">
        <f t="shared" si="24"/>
        <v>#REF!</v>
      </c>
      <c r="P54" s="377" t="e">
        <f t="shared" si="24"/>
        <v>#REF!</v>
      </c>
      <c r="Q54" s="377" t="e">
        <f t="shared" si="24"/>
        <v>#REF!</v>
      </c>
      <c r="R54" s="377" t="e">
        <f t="shared" si="24"/>
        <v>#REF!</v>
      </c>
      <c r="S54" s="377" t="e">
        <f t="shared" si="24"/>
        <v>#REF!</v>
      </c>
      <c r="T54" s="377" t="e">
        <f t="shared" si="24"/>
        <v>#REF!</v>
      </c>
      <c r="U54" s="377" t="e">
        <f>IF(U21&gt;0,0,-U21)</f>
        <v>#REF!</v>
      </c>
      <c r="V54" s="377" t="e">
        <f>IF(V21&gt;0,0,-V21)</f>
        <v>#REF!</v>
      </c>
      <c r="W54" s="377" t="e">
        <f>IF(W21&gt;0,0,-W21)</f>
        <v>#REF!</v>
      </c>
      <c r="X54" s="377" t="e">
        <f>IF(X21&gt;0,0,-X21)</f>
        <v>#REF!</v>
      </c>
      <c r="Y54" s="377" t="e">
        <f>IF(Y21&gt;0,0,-Y21)</f>
        <v>#REF!</v>
      </c>
    </row>
    <row r="55" spans="1:25" s="347" customFormat="1">
      <c r="B55" s="426"/>
      <c r="C55" s="351"/>
      <c r="D55" s="378"/>
      <c r="E55" s="571"/>
      <c r="F55" s="379"/>
      <c r="G55" s="379"/>
      <c r="H55" s="379"/>
      <c r="I55" s="379"/>
      <c r="J55" s="379"/>
      <c r="K55" s="379"/>
      <c r="L55" s="379"/>
      <c r="M55" s="379"/>
      <c r="N55" s="379"/>
      <c r="O55" s="379"/>
      <c r="P55" s="379"/>
      <c r="Q55" s="379"/>
      <c r="R55" s="379"/>
      <c r="S55" s="379"/>
      <c r="T55" s="379"/>
      <c r="U55" s="379"/>
      <c r="V55" s="379"/>
      <c r="W55" s="379"/>
      <c r="X55" s="379"/>
      <c r="Y55" s="379"/>
    </row>
    <row r="56" spans="1:25" s="347" customFormat="1">
      <c r="B56" s="409" t="s">
        <v>233</v>
      </c>
      <c r="C56" s="427"/>
      <c r="D56" s="574" t="e">
        <f>SUM(F56:Y56)</f>
        <v>#REF!</v>
      </c>
      <c r="E56" s="574"/>
      <c r="F56" s="385" t="e">
        <f t="shared" ref="F56:T56" si="25">F41-F53</f>
        <v>#REF!</v>
      </c>
      <c r="G56" s="385" t="e">
        <f t="shared" si="25"/>
        <v>#REF!</v>
      </c>
      <c r="H56" s="385" t="e">
        <f t="shared" si="25"/>
        <v>#REF!</v>
      </c>
      <c r="I56" s="385" t="e">
        <f t="shared" si="25"/>
        <v>#REF!</v>
      </c>
      <c r="J56" s="385" t="e">
        <f t="shared" si="25"/>
        <v>#REF!</v>
      </c>
      <c r="K56" s="385" t="e">
        <f t="shared" si="25"/>
        <v>#REF!</v>
      </c>
      <c r="L56" s="385" t="e">
        <f t="shared" si="25"/>
        <v>#REF!</v>
      </c>
      <c r="M56" s="385" t="e">
        <f t="shared" si="25"/>
        <v>#REF!</v>
      </c>
      <c r="N56" s="385" t="e">
        <f t="shared" si="25"/>
        <v>#REF!</v>
      </c>
      <c r="O56" s="385" t="e">
        <f t="shared" si="25"/>
        <v>#REF!</v>
      </c>
      <c r="P56" s="385" t="e">
        <f t="shared" si="25"/>
        <v>#REF!</v>
      </c>
      <c r="Q56" s="385" t="e">
        <f t="shared" si="25"/>
        <v>#REF!</v>
      </c>
      <c r="R56" s="385" t="e">
        <f t="shared" si="25"/>
        <v>#REF!</v>
      </c>
      <c r="S56" s="385" t="e">
        <f t="shared" si="25"/>
        <v>#REF!</v>
      </c>
      <c r="T56" s="385" t="e">
        <f t="shared" si="25"/>
        <v>#REF!</v>
      </c>
      <c r="U56" s="385" t="e">
        <f>U41-U53</f>
        <v>#REF!</v>
      </c>
      <c r="V56" s="385" t="e">
        <f>V41-V53</f>
        <v>#REF!</v>
      </c>
      <c r="W56" s="385" t="e">
        <f>W41-W53</f>
        <v>#REF!</v>
      </c>
      <c r="X56" s="385" t="e">
        <f>X41-X53</f>
        <v>#REF!</v>
      </c>
      <c r="Y56" s="385" t="e">
        <f>Y41-Y53</f>
        <v>#REF!</v>
      </c>
    </row>
    <row r="57" spans="1:25" s="347" customFormat="1">
      <c r="B57" s="352"/>
      <c r="C57" s="353"/>
      <c r="D57" s="381"/>
      <c r="E57" s="381"/>
      <c r="F57" s="381"/>
      <c r="G57" s="381"/>
      <c r="H57" s="381"/>
      <c r="I57" s="381"/>
      <c r="J57" s="381"/>
      <c r="K57" s="381"/>
      <c r="L57" s="381"/>
      <c r="M57" s="381"/>
      <c r="N57" s="381"/>
      <c r="O57" s="381"/>
      <c r="P57" s="381"/>
      <c r="Q57" s="381"/>
      <c r="R57" s="381"/>
      <c r="S57" s="381"/>
      <c r="T57" s="381"/>
      <c r="U57" s="381"/>
      <c r="V57" s="381"/>
      <c r="W57" s="381"/>
      <c r="X57" s="381"/>
      <c r="Y57" s="381"/>
    </row>
    <row r="58" spans="1:25" s="347" customFormat="1">
      <c r="A58" s="348" t="s">
        <v>351</v>
      </c>
      <c r="B58" s="355"/>
      <c r="C58" s="353"/>
      <c r="D58" s="355"/>
      <c r="E58" s="354"/>
      <c r="F58" s="386"/>
      <c r="G58" s="386"/>
      <c r="H58" s="386"/>
      <c r="I58" s="386"/>
      <c r="J58" s="386"/>
      <c r="K58" s="386"/>
      <c r="L58" s="386"/>
      <c r="M58" s="386"/>
      <c r="N58" s="386"/>
      <c r="O58" s="386"/>
      <c r="P58" s="386"/>
      <c r="Q58" s="386"/>
      <c r="R58" s="386"/>
      <c r="S58" s="386"/>
      <c r="T58" s="386"/>
      <c r="U58" s="386"/>
      <c r="V58" s="386"/>
      <c r="W58" s="386"/>
      <c r="X58" s="386"/>
      <c r="Y58" s="386"/>
    </row>
    <row r="59" spans="1:25" s="347" customFormat="1" hidden="1" outlineLevel="1">
      <c r="B59" s="564" t="s">
        <v>217</v>
      </c>
      <c r="C59" s="565">
        <v>0.05</v>
      </c>
      <c r="D59" s="564"/>
      <c r="E59" s="565"/>
      <c r="F59" s="410" t="e">
        <f t="shared" ref="F59:T59" si="26">F56/(1+$C$59)^F$40</f>
        <v>#REF!</v>
      </c>
      <c r="G59" s="410" t="e">
        <f t="shared" si="26"/>
        <v>#REF!</v>
      </c>
      <c r="H59" s="410" t="e">
        <f t="shared" si="26"/>
        <v>#REF!</v>
      </c>
      <c r="I59" s="410" t="e">
        <f t="shared" si="26"/>
        <v>#REF!</v>
      </c>
      <c r="J59" s="410" t="e">
        <f t="shared" si="26"/>
        <v>#REF!</v>
      </c>
      <c r="K59" s="410" t="e">
        <f t="shared" si="26"/>
        <v>#REF!</v>
      </c>
      <c r="L59" s="410" t="e">
        <f t="shared" si="26"/>
        <v>#REF!</v>
      </c>
      <c r="M59" s="410" t="e">
        <f t="shared" si="26"/>
        <v>#REF!</v>
      </c>
      <c r="N59" s="410" t="e">
        <f t="shared" si="26"/>
        <v>#REF!</v>
      </c>
      <c r="O59" s="410" t="e">
        <f t="shared" si="26"/>
        <v>#REF!</v>
      </c>
      <c r="P59" s="410" t="e">
        <f t="shared" si="26"/>
        <v>#REF!</v>
      </c>
      <c r="Q59" s="410" t="e">
        <f t="shared" si="26"/>
        <v>#REF!</v>
      </c>
      <c r="R59" s="410" t="e">
        <f t="shared" si="26"/>
        <v>#REF!</v>
      </c>
      <c r="S59" s="410" t="e">
        <f t="shared" si="26"/>
        <v>#REF!</v>
      </c>
      <c r="T59" s="410" t="e">
        <f t="shared" si="26"/>
        <v>#REF!</v>
      </c>
      <c r="U59" s="410"/>
      <c r="V59" s="410"/>
      <c r="W59" s="410"/>
      <c r="X59" s="410"/>
      <c r="Y59" s="410"/>
    </row>
    <row r="60" spans="1:25" s="347" customFormat="1" hidden="1" outlineLevel="1">
      <c r="A60" s="347" t="s">
        <v>90</v>
      </c>
      <c r="B60" s="401"/>
      <c r="C60" s="401"/>
      <c r="D60" s="354"/>
      <c r="E60" s="401" t="s">
        <v>216</v>
      </c>
      <c r="F60" s="423" t="e">
        <f>SUM($F$59:F59)</f>
        <v>#REF!</v>
      </c>
      <c r="G60" s="423" t="e">
        <f>SUM($F$59:G59)</f>
        <v>#REF!</v>
      </c>
      <c r="H60" s="423" t="e">
        <f>SUM($F$59:H59)</f>
        <v>#REF!</v>
      </c>
      <c r="I60" s="423" t="e">
        <f>SUM($F$59:I59)</f>
        <v>#REF!</v>
      </c>
      <c r="J60" s="423" t="e">
        <f>SUM($F$59:J59)</f>
        <v>#REF!</v>
      </c>
      <c r="K60" s="423" t="e">
        <f>SUM($F$59:K59)</f>
        <v>#REF!</v>
      </c>
      <c r="L60" s="423" t="e">
        <f>SUM($F$59:L59)</f>
        <v>#REF!</v>
      </c>
      <c r="M60" s="423" t="e">
        <f>SUM($F$59:M59)</f>
        <v>#REF!</v>
      </c>
      <c r="N60" s="423" t="e">
        <f>SUM($F$59:N59)</f>
        <v>#REF!</v>
      </c>
      <c r="O60" s="423" t="e">
        <f>SUM($F$59:O59)</f>
        <v>#REF!</v>
      </c>
      <c r="P60" s="423">
        <v>0</v>
      </c>
      <c r="Q60" s="423">
        <v>0</v>
      </c>
      <c r="R60" s="423">
        <v>0</v>
      </c>
      <c r="S60" s="423">
        <v>0</v>
      </c>
      <c r="T60" s="423">
        <v>0</v>
      </c>
      <c r="U60" s="423"/>
      <c r="V60" s="423"/>
      <c r="W60" s="423"/>
      <c r="X60" s="423"/>
      <c r="Y60" s="423"/>
    </row>
    <row r="61" spans="1:25" s="347" customFormat="1" ht="13.5" hidden="1" outlineLevel="1" thickBot="1">
      <c r="B61" s="402"/>
      <c r="C61" s="401"/>
      <c r="D61" s="354"/>
      <c r="E61" s="380"/>
      <c r="F61" s="380"/>
      <c r="G61" s="380"/>
      <c r="H61" s="380"/>
      <c r="I61" s="380"/>
      <c r="J61" s="380"/>
      <c r="K61" s="380"/>
      <c r="L61" s="380"/>
      <c r="M61" s="380"/>
      <c r="N61" s="380"/>
      <c r="O61" s="380"/>
      <c r="P61" s="380"/>
      <c r="Q61" s="380"/>
      <c r="R61" s="380"/>
      <c r="S61" s="380"/>
      <c r="T61" s="380"/>
      <c r="U61" s="380"/>
      <c r="V61" s="380"/>
      <c r="W61" s="380"/>
      <c r="X61" s="402"/>
      <c r="Y61" s="380"/>
    </row>
    <row r="62" spans="1:25" s="347" customFormat="1" ht="13.5" hidden="1" outlineLevel="1" thickBot="1">
      <c r="A62" s="347" t="s">
        <v>90</v>
      </c>
      <c r="B62" s="401"/>
      <c r="C62" s="401"/>
      <c r="D62" s="354"/>
      <c r="E62" s="380"/>
      <c r="F62" s="380"/>
      <c r="G62" s="380"/>
      <c r="H62" s="380"/>
      <c r="I62" s="380"/>
      <c r="J62" s="380"/>
      <c r="K62" s="380"/>
      <c r="L62" s="380"/>
      <c r="M62" s="380"/>
      <c r="N62" s="380"/>
      <c r="O62" s="380"/>
      <c r="P62" s="380"/>
      <c r="Q62" s="380"/>
      <c r="R62" s="380"/>
      <c r="S62" s="380"/>
      <c r="T62" s="380"/>
      <c r="U62" s="380"/>
      <c r="V62" s="380"/>
      <c r="W62" s="380"/>
      <c r="X62" s="401"/>
      <c r="Y62" s="584"/>
    </row>
    <row r="63" spans="1:25" s="347" customFormat="1" hidden="1" outlineLevel="1">
      <c r="B63" s="396"/>
      <c r="C63" s="396"/>
      <c r="D63" s="375"/>
      <c r="E63" s="399"/>
      <c r="F63" s="399"/>
      <c r="G63" s="399"/>
      <c r="H63" s="399"/>
      <c r="I63" s="399"/>
      <c r="J63" s="399"/>
      <c r="K63" s="399"/>
      <c r="L63" s="399"/>
      <c r="M63" s="399"/>
      <c r="N63" s="399"/>
      <c r="O63" s="399"/>
      <c r="P63" s="399"/>
      <c r="Q63" s="399"/>
      <c r="R63" s="399"/>
      <c r="S63" s="399"/>
      <c r="T63" s="399"/>
      <c r="U63" s="399"/>
      <c r="V63" s="399"/>
      <c r="W63" s="399"/>
      <c r="X63" s="396"/>
      <c r="Y63" s="399"/>
    </row>
    <row r="64" spans="1:25" s="347" customFormat="1" collapsed="1">
      <c r="A64" s="347" t="s">
        <v>90</v>
      </c>
      <c r="B64" s="564" t="s">
        <v>196</v>
      </c>
      <c r="C64" s="565">
        <v>0.1</v>
      </c>
      <c r="D64" s="408"/>
      <c r="E64" s="410"/>
      <c r="F64" s="410" t="e">
        <f t="shared" ref="F64:T64" si="27">F56/(1+$C$64)^F$40</f>
        <v>#REF!</v>
      </c>
      <c r="G64" s="410" t="e">
        <f t="shared" si="27"/>
        <v>#REF!</v>
      </c>
      <c r="H64" s="410" t="e">
        <f t="shared" si="27"/>
        <v>#REF!</v>
      </c>
      <c r="I64" s="410" t="e">
        <f t="shared" si="27"/>
        <v>#REF!</v>
      </c>
      <c r="J64" s="410" t="e">
        <f t="shared" si="27"/>
        <v>#REF!</v>
      </c>
      <c r="K64" s="410" t="e">
        <f t="shared" si="27"/>
        <v>#REF!</v>
      </c>
      <c r="L64" s="410" t="e">
        <f t="shared" si="27"/>
        <v>#REF!</v>
      </c>
      <c r="M64" s="410" t="e">
        <f t="shared" si="27"/>
        <v>#REF!</v>
      </c>
      <c r="N64" s="410" t="e">
        <f t="shared" si="27"/>
        <v>#REF!</v>
      </c>
      <c r="O64" s="410" t="e">
        <f t="shared" si="27"/>
        <v>#REF!</v>
      </c>
      <c r="P64" s="410" t="e">
        <f t="shared" si="27"/>
        <v>#REF!</v>
      </c>
      <c r="Q64" s="410" t="e">
        <f t="shared" si="27"/>
        <v>#REF!</v>
      </c>
      <c r="R64" s="410" t="e">
        <f t="shared" si="27"/>
        <v>#REF!</v>
      </c>
      <c r="S64" s="410" t="e">
        <f t="shared" si="27"/>
        <v>#REF!</v>
      </c>
      <c r="T64" s="410" t="e">
        <f t="shared" si="27"/>
        <v>#REF!</v>
      </c>
      <c r="U64" s="410" t="e">
        <f>U56/(1+$C$64)^U$40</f>
        <v>#REF!</v>
      </c>
      <c r="V64" s="410" t="e">
        <f>V56/(1+$C$64)^V$40</f>
        <v>#REF!</v>
      </c>
      <c r="W64" s="410" t="e">
        <f>W56/(1+$C$64)^W$40</f>
        <v>#REF!</v>
      </c>
      <c r="X64" s="410" t="e">
        <f>X56/(1+$C$64)^X$40</f>
        <v>#REF!</v>
      </c>
      <c r="Y64" s="410" t="e">
        <f>Y56/(1+$C$64)^Y$40</f>
        <v>#REF!</v>
      </c>
    </row>
    <row r="65" spans="1:25" s="347" customFormat="1">
      <c r="B65" s="352"/>
      <c r="C65" s="401"/>
      <c r="D65" s="354"/>
      <c r="E65" s="401" t="s">
        <v>205</v>
      </c>
      <c r="F65" s="423" t="e">
        <f>SUM($F$64:F64)</f>
        <v>#REF!</v>
      </c>
      <c r="G65" s="423" t="e">
        <f>SUM($F$64:G64)</f>
        <v>#REF!</v>
      </c>
      <c r="H65" s="423" t="e">
        <f>SUM($F$64:H64)</f>
        <v>#REF!</v>
      </c>
      <c r="I65" s="423" t="e">
        <f>SUM($F$64:I64)</f>
        <v>#REF!</v>
      </c>
      <c r="J65" s="423" t="e">
        <f>SUM($F$64:J64)</f>
        <v>#REF!</v>
      </c>
      <c r="K65" s="423" t="e">
        <f>SUM($F$64:K64)</f>
        <v>#REF!</v>
      </c>
      <c r="L65" s="423" t="e">
        <f>SUM($F$64:L64)</f>
        <v>#REF!</v>
      </c>
      <c r="M65" s="423" t="e">
        <f>SUM($F$64:M64)</f>
        <v>#REF!</v>
      </c>
      <c r="N65" s="423" t="e">
        <f>SUM($F$64:N64)</f>
        <v>#REF!</v>
      </c>
      <c r="O65" s="423" t="e">
        <f>SUM($F$64:O64)</f>
        <v>#REF!</v>
      </c>
      <c r="P65" s="423" t="e">
        <f>SUM($F$64:P64)</f>
        <v>#REF!</v>
      </c>
      <c r="Q65" s="423" t="e">
        <f>SUM($F$64:Q64)</f>
        <v>#REF!</v>
      </c>
      <c r="R65" s="423" t="e">
        <f>SUM($F$64:R64)</f>
        <v>#REF!</v>
      </c>
      <c r="S65" s="423" t="e">
        <f>SUM($F$64:S64)</f>
        <v>#REF!</v>
      </c>
      <c r="T65" s="423" t="e">
        <f>SUM($F$64:T64)</f>
        <v>#REF!</v>
      </c>
      <c r="U65" s="423" t="e">
        <f>SUM($F$64:U64)</f>
        <v>#REF!</v>
      </c>
      <c r="V65" s="423" t="e">
        <f>SUM($F$64:V64)</f>
        <v>#REF!</v>
      </c>
      <c r="W65" s="423" t="e">
        <f>SUM($F$64:W64)</f>
        <v>#REF!</v>
      </c>
      <c r="X65" s="423" t="e">
        <f>SUM($F$64:X64)</f>
        <v>#REF!</v>
      </c>
      <c r="Y65" s="423" t="e">
        <f>SUM($F$64:Y64)</f>
        <v>#REF!</v>
      </c>
    </row>
    <row r="66" spans="1:25" s="347" customFormat="1">
      <c r="B66" s="402"/>
      <c r="C66" s="401"/>
      <c r="D66" s="354"/>
      <c r="E66" s="380"/>
      <c r="F66" s="380"/>
      <c r="G66" s="380"/>
      <c r="H66" s="380"/>
      <c r="I66" s="380"/>
      <c r="J66" s="380"/>
      <c r="K66" s="380"/>
      <c r="L66" s="380"/>
      <c r="M66" s="380"/>
      <c r="N66" s="380"/>
      <c r="O66" s="380"/>
      <c r="P66" s="380"/>
      <c r="Q66" s="380"/>
      <c r="R66" s="380"/>
      <c r="S66" s="430"/>
      <c r="T66" s="431"/>
      <c r="U66" s="431"/>
      <c r="V66" s="431"/>
      <c r="W66" s="431"/>
      <c r="X66" s="430" t="s">
        <v>238</v>
      </c>
      <c r="Y66" s="431" t="e">
        <f>-SUM(#REF!)</f>
        <v>#REF!</v>
      </c>
    </row>
    <row r="67" spans="1:25" s="347" customFormat="1">
      <c r="A67" s="347" t="s">
        <v>90</v>
      </c>
      <c r="B67" s="401"/>
      <c r="C67" s="401"/>
      <c r="D67" s="354"/>
      <c r="E67" s="380"/>
      <c r="F67" s="380"/>
      <c r="G67" s="380"/>
      <c r="H67" s="380"/>
      <c r="I67" s="380"/>
      <c r="J67" s="380"/>
      <c r="K67" s="380"/>
      <c r="L67" s="380"/>
      <c r="M67" s="380"/>
      <c r="N67" s="380"/>
      <c r="O67" s="380"/>
      <c r="P67" s="380"/>
      <c r="Q67" s="380"/>
      <c r="R67" s="380"/>
      <c r="S67" s="432"/>
      <c r="T67" s="636"/>
      <c r="U67" s="636"/>
      <c r="V67" s="636"/>
      <c r="W67" s="636"/>
      <c r="X67" s="432" t="s">
        <v>146</v>
      </c>
      <c r="Y67" s="635" t="e">
        <f>IF(Y65+Y66&gt;0,Y65+Y66,0)</f>
        <v>#REF!</v>
      </c>
    </row>
    <row r="68" spans="1:25" s="347" customFormat="1">
      <c r="B68" s="396"/>
      <c r="C68" s="396"/>
      <c r="D68" s="375"/>
      <c r="E68" s="399"/>
      <c r="F68" s="399"/>
      <c r="G68" s="399"/>
      <c r="H68" s="399"/>
      <c r="I68" s="399"/>
      <c r="J68" s="399"/>
      <c r="K68" s="399"/>
      <c r="L68" s="399"/>
      <c r="M68" s="399"/>
      <c r="N68" s="399"/>
      <c r="O68" s="399"/>
      <c r="P68" s="399"/>
      <c r="Q68" s="399"/>
      <c r="R68" s="399"/>
      <c r="S68" s="399"/>
      <c r="T68" s="399"/>
      <c r="U68" s="399"/>
      <c r="V68" s="399"/>
      <c r="W68" s="399"/>
      <c r="X68" s="396"/>
      <c r="Y68" s="399"/>
    </row>
    <row r="69" spans="1:25" s="347" customFormat="1" hidden="1" outlineLevel="1">
      <c r="B69" s="387" t="s">
        <v>196</v>
      </c>
      <c r="C69" s="391">
        <v>0.15</v>
      </c>
      <c r="D69" s="354"/>
      <c r="E69" s="380"/>
      <c r="F69" s="380" t="e">
        <f t="shared" ref="F69:Y69" si="28">F56/(1+$C$69)^F$40</f>
        <v>#REF!</v>
      </c>
      <c r="G69" s="380" t="e">
        <f t="shared" si="28"/>
        <v>#REF!</v>
      </c>
      <c r="H69" s="380" t="e">
        <f t="shared" si="28"/>
        <v>#REF!</v>
      </c>
      <c r="I69" s="380" t="e">
        <f t="shared" si="28"/>
        <v>#REF!</v>
      </c>
      <c r="J69" s="380" t="e">
        <f t="shared" si="28"/>
        <v>#REF!</v>
      </c>
      <c r="K69" s="380" t="e">
        <f t="shared" si="28"/>
        <v>#REF!</v>
      </c>
      <c r="L69" s="380" t="e">
        <f t="shared" si="28"/>
        <v>#REF!</v>
      </c>
      <c r="M69" s="380" t="e">
        <f t="shared" si="28"/>
        <v>#REF!</v>
      </c>
      <c r="N69" s="380" t="e">
        <f t="shared" si="28"/>
        <v>#REF!</v>
      </c>
      <c r="O69" s="380" t="e">
        <f t="shared" si="28"/>
        <v>#REF!</v>
      </c>
      <c r="P69" s="380" t="e">
        <f t="shared" si="28"/>
        <v>#REF!</v>
      </c>
      <c r="Q69" s="380" t="e">
        <f t="shared" si="28"/>
        <v>#REF!</v>
      </c>
      <c r="R69" s="380" t="e">
        <f t="shared" si="28"/>
        <v>#REF!</v>
      </c>
      <c r="S69" s="380" t="e">
        <f t="shared" si="28"/>
        <v>#REF!</v>
      </c>
      <c r="T69" s="380" t="e">
        <f t="shared" si="28"/>
        <v>#REF!</v>
      </c>
      <c r="U69" s="380" t="e">
        <f t="shared" si="28"/>
        <v>#REF!</v>
      </c>
      <c r="V69" s="380" t="e">
        <f t="shared" si="28"/>
        <v>#REF!</v>
      </c>
      <c r="W69" s="380" t="e">
        <f t="shared" si="28"/>
        <v>#REF!</v>
      </c>
      <c r="X69" s="380" t="e">
        <f t="shared" si="28"/>
        <v>#REF!</v>
      </c>
      <c r="Y69" s="380" t="e">
        <f t="shared" si="28"/>
        <v>#REF!</v>
      </c>
    </row>
    <row r="70" spans="1:25" s="347" customFormat="1" hidden="1" outlineLevel="1">
      <c r="B70" s="352"/>
      <c r="C70" s="401"/>
      <c r="D70" s="354"/>
      <c r="E70" s="401" t="s">
        <v>205</v>
      </c>
      <c r="F70" s="423" t="e">
        <f>SUM($F$69:F69)</f>
        <v>#REF!</v>
      </c>
      <c r="G70" s="423" t="e">
        <f>SUM($F$69:G69)</f>
        <v>#REF!</v>
      </c>
      <c r="H70" s="423" t="e">
        <f>SUM($F$69:H69)</f>
        <v>#REF!</v>
      </c>
      <c r="I70" s="423" t="e">
        <f>SUM($F$69:I69)</f>
        <v>#REF!</v>
      </c>
      <c r="J70" s="423" t="e">
        <f>SUM($F$69:J69)</f>
        <v>#REF!</v>
      </c>
      <c r="K70" s="423" t="e">
        <f>SUM($F$69:K69)</f>
        <v>#REF!</v>
      </c>
      <c r="L70" s="423" t="e">
        <f>SUM($F$69:L69)</f>
        <v>#REF!</v>
      </c>
      <c r="M70" s="423" t="e">
        <f>SUM($F$69:M69)</f>
        <v>#REF!</v>
      </c>
      <c r="N70" s="423" t="e">
        <f>SUM($F$69:N69)</f>
        <v>#REF!</v>
      </c>
      <c r="O70" s="423" t="e">
        <f>SUM($F$69:O69)</f>
        <v>#REF!</v>
      </c>
      <c r="P70" s="423">
        <v>0</v>
      </c>
      <c r="Q70" s="423">
        <v>0</v>
      </c>
      <c r="R70" s="423">
        <v>0</v>
      </c>
      <c r="S70" s="423">
        <v>0</v>
      </c>
      <c r="T70" s="423">
        <v>0</v>
      </c>
      <c r="U70" s="423">
        <v>0</v>
      </c>
      <c r="V70" s="423">
        <v>0</v>
      </c>
      <c r="W70" s="423">
        <v>0</v>
      </c>
      <c r="X70" s="423">
        <v>0</v>
      </c>
      <c r="Y70" s="423">
        <v>0</v>
      </c>
    </row>
    <row r="71" spans="1:25" s="347" customFormat="1" ht="13.5" hidden="1" outlineLevel="1" thickBot="1">
      <c r="B71" s="402"/>
      <c r="C71" s="401"/>
      <c r="D71" s="354"/>
      <c r="E71" s="380"/>
      <c r="F71" s="386"/>
      <c r="G71" s="386"/>
      <c r="H71" s="386"/>
      <c r="I71" s="386"/>
      <c r="J71" s="386"/>
      <c r="K71" s="386"/>
      <c r="L71" s="386"/>
      <c r="M71" s="386"/>
      <c r="N71" s="386"/>
      <c r="O71" s="386"/>
      <c r="P71" s="386"/>
      <c r="Q71" s="386"/>
      <c r="R71" s="386"/>
      <c r="S71" s="386"/>
      <c r="T71" s="386"/>
      <c r="U71" s="386"/>
      <c r="V71" s="386"/>
      <c r="W71" s="386"/>
      <c r="X71" s="402" t="s">
        <v>330</v>
      </c>
      <c r="Y71" s="380" t="e">
        <f>IF(O70&gt;0,(O70*(4%+1.3%)+(1500000*14)),1500000*14)</f>
        <v>#REF!</v>
      </c>
    </row>
    <row r="72" spans="1:25" s="347" customFormat="1" ht="13.5" hidden="1" outlineLevel="1" thickBot="1">
      <c r="A72" s="347" t="s">
        <v>90</v>
      </c>
      <c r="B72" s="401"/>
      <c r="C72" s="401"/>
      <c r="D72" s="354"/>
      <c r="E72" s="380"/>
      <c r="F72" s="386"/>
      <c r="G72" s="386"/>
      <c r="H72" s="386"/>
      <c r="I72" s="386"/>
      <c r="J72" s="386"/>
      <c r="K72" s="386"/>
      <c r="L72" s="386"/>
      <c r="M72" s="386"/>
      <c r="N72" s="386"/>
      <c r="O72" s="386"/>
      <c r="P72" s="386"/>
      <c r="Q72" s="386"/>
      <c r="R72" s="386"/>
      <c r="S72" s="386"/>
      <c r="T72" s="386"/>
      <c r="U72" s="386"/>
      <c r="V72" s="386"/>
      <c r="W72" s="386"/>
      <c r="X72" s="401" t="s">
        <v>331</v>
      </c>
      <c r="Y72" s="584" t="e">
        <f>O70-Y71</f>
        <v>#REF!</v>
      </c>
    </row>
    <row r="73" spans="1:25" s="347" customFormat="1" hidden="1" outlineLevel="1">
      <c r="B73" s="396"/>
      <c r="C73" s="396"/>
      <c r="D73" s="375"/>
      <c r="E73" s="399"/>
      <c r="F73" s="585"/>
      <c r="G73" s="585"/>
      <c r="H73" s="585"/>
      <c r="I73" s="585"/>
      <c r="J73" s="585"/>
      <c r="K73" s="585"/>
      <c r="L73" s="585"/>
      <c r="M73" s="585"/>
      <c r="N73" s="585"/>
      <c r="O73" s="585"/>
      <c r="P73" s="585"/>
      <c r="Q73" s="585"/>
      <c r="R73" s="585"/>
      <c r="S73" s="585"/>
      <c r="T73" s="585"/>
      <c r="U73" s="585"/>
      <c r="V73" s="585"/>
      <c r="W73" s="585"/>
      <c r="X73" s="396"/>
      <c r="Y73" s="585"/>
    </row>
    <row r="74" spans="1:25" s="412" customFormat="1" collapsed="1"/>
    <row r="75" spans="1:25" s="412" customFormat="1"/>
    <row r="76" spans="1:25" s="412" customFormat="1"/>
    <row r="77" spans="1:25" s="412" customFormat="1"/>
  </sheetData>
  <phoneticPr fontId="5"/>
  <pageMargins left="0.98425196850393704" right="0.39370078740157483" top="0.59055118110236227" bottom="0.39370078740157483" header="0.31496062992125984" footer="0.31496062992125984"/>
  <pageSetup paperSize="8" scale="53" orientation="landscape" cellComments="asDisplayed" horizontalDpi="300" verticalDpi="300" r:id="rId1"/>
  <headerFooter alignWithMargins="0">
    <oddHeader>&amp;R&amp;"ＭＳ Ｐゴシック,標準"&amp;14案３d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A67"/>
  <sheetViews>
    <sheetView showGridLines="0" view="pageBreakPreview" zoomScale="70" zoomScaleNormal="100" workbookViewId="0">
      <selection activeCell="D47" sqref="D47"/>
    </sheetView>
  </sheetViews>
  <sheetFormatPr defaultRowHeight="12.75" outlineLevelRow="1"/>
  <cols>
    <col min="1" max="1" width="2.140625" customWidth="1"/>
    <col min="2" max="2" width="14" customWidth="1"/>
    <col min="3" max="3" width="20.7109375" bestFit="1" customWidth="1"/>
    <col min="4" max="4" width="14.7109375" customWidth="1"/>
    <col min="5" max="5" width="7.7109375" customWidth="1"/>
    <col min="6" max="25" width="14.7109375" customWidth="1"/>
  </cols>
  <sheetData>
    <row r="1" spans="1:26" ht="18.75">
      <c r="A1" s="586" t="s">
        <v>364</v>
      </c>
    </row>
    <row r="3" spans="1:26" s="347" customFormat="1">
      <c r="A3" s="348" t="s">
        <v>164</v>
      </c>
      <c r="T3" s="566"/>
      <c r="Y3" s="566" t="s">
        <v>377</v>
      </c>
      <c r="Z3" s="353"/>
    </row>
    <row r="4" spans="1:26" s="316" customFormat="1">
      <c r="A4" s="356"/>
      <c r="B4" s="554" t="s">
        <v>204</v>
      </c>
      <c r="C4" s="317"/>
      <c r="D4" s="318" t="s">
        <v>33</v>
      </c>
      <c r="E4" s="318"/>
      <c r="F4" s="319" t="s">
        <v>352</v>
      </c>
      <c r="G4" s="319" t="s">
        <v>353</v>
      </c>
      <c r="H4" s="319" t="s">
        <v>167</v>
      </c>
      <c r="I4" s="319" t="s">
        <v>168</v>
      </c>
      <c r="J4" s="319" t="s">
        <v>169</v>
      </c>
      <c r="K4" s="319" t="s">
        <v>170</v>
      </c>
      <c r="L4" s="319" t="s">
        <v>171</v>
      </c>
      <c r="M4" s="319" t="s">
        <v>172</v>
      </c>
      <c r="N4" s="319" t="s">
        <v>173</v>
      </c>
      <c r="O4" s="319" t="s">
        <v>236</v>
      </c>
      <c r="P4" s="319" t="s">
        <v>334</v>
      </c>
      <c r="Q4" s="319" t="s">
        <v>335</v>
      </c>
      <c r="R4" s="319" t="s">
        <v>336</v>
      </c>
      <c r="S4" s="319" t="s">
        <v>337</v>
      </c>
      <c r="T4" s="319" t="s">
        <v>338</v>
      </c>
      <c r="U4" s="319" t="s">
        <v>339</v>
      </c>
      <c r="V4" s="319" t="s">
        <v>340</v>
      </c>
      <c r="W4" s="319" t="s">
        <v>341</v>
      </c>
      <c r="X4" s="319" t="s">
        <v>342</v>
      </c>
      <c r="Y4" s="319" t="s">
        <v>235</v>
      </c>
      <c r="Z4" s="406"/>
    </row>
    <row r="5" spans="1:26" s="320" customFormat="1" ht="11.25">
      <c r="A5" s="366"/>
      <c r="B5" s="558" t="s">
        <v>195</v>
      </c>
      <c r="C5" s="321"/>
      <c r="D5" s="322"/>
      <c r="E5" s="567"/>
      <c r="F5" s="323">
        <v>1</v>
      </c>
      <c r="G5" s="323">
        <f t="shared" ref="G5:Y5" si="0">F5+1</f>
        <v>2</v>
      </c>
      <c r="H5" s="323">
        <f t="shared" si="0"/>
        <v>3</v>
      </c>
      <c r="I5" s="323">
        <f t="shared" si="0"/>
        <v>4</v>
      </c>
      <c r="J5" s="323">
        <f t="shared" si="0"/>
        <v>5</v>
      </c>
      <c r="K5" s="323">
        <f t="shared" si="0"/>
        <v>6</v>
      </c>
      <c r="L5" s="323">
        <f t="shared" si="0"/>
        <v>7</v>
      </c>
      <c r="M5" s="323">
        <f t="shared" si="0"/>
        <v>8</v>
      </c>
      <c r="N5" s="323">
        <f t="shared" si="0"/>
        <v>9</v>
      </c>
      <c r="O5" s="323">
        <f t="shared" si="0"/>
        <v>10</v>
      </c>
      <c r="P5" s="323">
        <f t="shared" si="0"/>
        <v>11</v>
      </c>
      <c r="Q5" s="323">
        <f t="shared" si="0"/>
        <v>12</v>
      </c>
      <c r="R5" s="323">
        <f t="shared" si="0"/>
        <v>13</v>
      </c>
      <c r="S5" s="323">
        <f t="shared" si="0"/>
        <v>14</v>
      </c>
      <c r="T5" s="323">
        <f t="shared" si="0"/>
        <v>15</v>
      </c>
      <c r="U5" s="323">
        <f t="shared" si="0"/>
        <v>16</v>
      </c>
      <c r="V5" s="323">
        <f t="shared" si="0"/>
        <v>17</v>
      </c>
      <c r="W5" s="323">
        <f t="shared" si="0"/>
        <v>18</v>
      </c>
      <c r="X5" s="323">
        <f t="shared" si="0"/>
        <v>19</v>
      </c>
      <c r="Y5" s="323">
        <f t="shared" si="0"/>
        <v>20</v>
      </c>
      <c r="Z5" s="407"/>
    </row>
    <row r="6" spans="1:26" s="356" customFormat="1" ht="14.25" customHeight="1">
      <c r="B6" s="559" t="s">
        <v>19</v>
      </c>
      <c r="C6" s="357"/>
      <c r="D6" s="568" t="e">
        <f>SUM(F6:Y6)</f>
        <v>#REF!</v>
      </c>
      <c r="E6" s="569"/>
      <c r="F6" s="376" t="e">
        <f t="shared" ref="F6:T6" si="1">SUM(F7:F9)</f>
        <v>#REF!</v>
      </c>
      <c r="G6" s="376" t="e">
        <f t="shared" si="1"/>
        <v>#REF!</v>
      </c>
      <c r="H6" s="376" t="e">
        <f t="shared" si="1"/>
        <v>#REF!</v>
      </c>
      <c r="I6" s="376" t="e">
        <f t="shared" si="1"/>
        <v>#REF!</v>
      </c>
      <c r="J6" s="376" t="e">
        <f t="shared" si="1"/>
        <v>#REF!</v>
      </c>
      <c r="K6" s="376" t="e">
        <f t="shared" si="1"/>
        <v>#REF!</v>
      </c>
      <c r="L6" s="376" t="e">
        <f t="shared" si="1"/>
        <v>#REF!</v>
      </c>
      <c r="M6" s="376" t="e">
        <f t="shared" si="1"/>
        <v>#REF!</v>
      </c>
      <c r="N6" s="376" t="e">
        <f t="shared" si="1"/>
        <v>#REF!</v>
      </c>
      <c r="O6" s="376" t="e">
        <f t="shared" si="1"/>
        <v>#REF!</v>
      </c>
      <c r="P6" s="376" t="e">
        <f t="shared" si="1"/>
        <v>#REF!</v>
      </c>
      <c r="Q6" s="376" t="e">
        <f t="shared" si="1"/>
        <v>#REF!</v>
      </c>
      <c r="R6" s="376" t="e">
        <f t="shared" si="1"/>
        <v>#REF!</v>
      </c>
      <c r="S6" s="376" t="e">
        <f t="shared" si="1"/>
        <v>#REF!</v>
      </c>
      <c r="T6" s="376" t="e">
        <f t="shared" si="1"/>
        <v>#REF!</v>
      </c>
      <c r="U6" s="376" t="e">
        <f>SUM(U7:U9)</f>
        <v>#REF!</v>
      </c>
      <c r="V6" s="376" t="e">
        <f>SUM(V7:V9)</f>
        <v>#REF!</v>
      </c>
      <c r="W6" s="376" t="e">
        <f>SUM(W7:W9)</f>
        <v>#REF!</v>
      </c>
      <c r="X6" s="376" t="e">
        <f>SUM(X7:X9)</f>
        <v>#REF!</v>
      </c>
      <c r="Y6" s="376" t="e">
        <f>SUM(Y7:Y9)</f>
        <v>#REF!</v>
      </c>
      <c r="Z6" s="361"/>
    </row>
    <row r="7" spans="1:26" s="356" customFormat="1" ht="14.25" customHeight="1" outlineLevel="1">
      <c r="B7" s="556"/>
      <c r="C7" s="570" t="s">
        <v>381</v>
      </c>
      <c r="D7" s="571" t="e">
        <f>SUM(F7:Y7)</f>
        <v>#REF!</v>
      </c>
      <c r="E7" s="571"/>
      <c r="F7" s="377" t="e">
        <f>#REF!</f>
        <v>#REF!</v>
      </c>
      <c r="G7" s="377" t="e">
        <f>#REF!</f>
        <v>#REF!</v>
      </c>
      <c r="H7" s="377" t="e">
        <f>#REF!</f>
        <v>#REF!</v>
      </c>
      <c r="I7" s="377" t="e">
        <f>#REF!</f>
        <v>#REF!</v>
      </c>
      <c r="J7" s="377" t="e">
        <f>#REF!</f>
        <v>#REF!</v>
      </c>
      <c r="K7" s="377" t="e">
        <f>#REF!</f>
        <v>#REF!</v>
      </c>
      <c r="L7" s="377" t="e">
        <f>#REF!</f>
        <v>#REF!</v>
      </c>
      <c r="M7" s="377" t="e">
        <f>#REF!</f>
        <v>#REF!</v>
      </c>
      <c r="N7" s="377" t="e">
        <f>#REF!</f>
        <v>#REF!</v>
      </c>
      <c r="O7" s="377" t="e">
        <f>#REF!</f>
        <v>#REF!</v>
      </c>
      <c r="P7" s="377" t="e">
        <f>#REF!</f>
        <v>#REF!</v>
      </c>
      <c r="Q7" s="377" t="e">
        <f>#REF!</f>
        <v>#REF!</v>
      </c>
      <c r="R7" s="377" t="e">
        <f>#REF!</f>
        <v>#REF!</v>
      </c>
      <c r="S7" s="377" t="e">
        <f>#REF!</f>
        <v>#REF!</v>
      </c>
      <c r="T7" s="377" t="e">
        <f>#REF!</f>
        <v>#REF!</v>
      </c>
      <c r="U7" s="377" t="e">
        <f>#REF!</f>
        <v>#REF!</v>
      </c>
      <c r="V7" s="377" t="e">
        <f>#REF!</f>
        <v>#REF!</v>
      </c>
      <c r="W7" s="377" t="e">
        <f>#REF!</f>
        <v>#REF!</v>
      </c>
      <c r="X7" s="377" t="e">
        <f>#REF!</f>
        <v>#REF!</v>
      </c>
      <c r="Y7" s="377" t="e">
        <f>#REF!</f>
        <v>#REF!</v>
      </c>
      <c r="Z7" s="361"/>
    </row>
    <row r="8" spans="1:26" s="347" customFormat="1" ht="14.25" customHeight="1" outlineLevel="1">
      <c r="B8" s="560"/>
      <c r="C8" s="570" t="s">
        <v>382</v>
      </c>
      <c r="D8" s="571" t="e">
        <f>SUM(F8:Y8)</f>
        <v>#REF!</v>
      </c>
      <c r="E8" s="571"/>
      <c r="F8" s="377" t="e">
        <f>#REF!</f>
        <v>#REF!</v>
      </c>
      <c r="G8" s="377" t="e">
        <f>#REF!</f>
        <v>#REF!</v>
      </c>
      <c r="H8" s="377" t="e">
        <f>#REF!</f>
        <v>#REF!</v>
      </c>
      <c r="I8" s="377" t="e">
        <f>#REF!</f>
        <v>#REF!</v>
      </c>
      <c r="J8" s="377" t="e">
        <f>#REF!</f>
        <v>#REF!</v>
      </c>
      <c r="K8" s="377" t="e">
        <f>#REF!</f>
        <v>#REF!</v>
      </c>
      <c r="L8" s="377" t="e">
        <f>#REF!</f>
        <v>#REF!</v>
      </c>
      <c r="M8" s="377" t="e">
        <f>#REF!</f>
        <v>#REF!</v>
      </c>
      <c r="N8" s="377" t="e">
        <f>#REF!</f>
        <v>#REF!</v>
      </c>
      <c r="O8" s="377" t="e">
        <f>#REF!</f>
        <v>#REF!</v>
      </c>
      <c r="P8" s="377" t="e">
        <f>#REF!</f>
        <v>#REF!</v>
      </c>
      <c r="Q8" s="377" t="e">
        <f>#REF!</f>
        <v>#REF!</v>
      </c>
      <c r="R8" s="377" t="e">
        <f>#REF!</f>
        <v>#REF!</v>
      </c>
      <c r="S8" s="377" t="e">
        <f>#REF!</f>
        <v>#REF!</v>
      </c>
      <c r="T8" s="377" t="e">
        <f>#REF!</f>
        <v>#REF!</v>
      </c>
      <c r="U8" s="377" t="e">
        <f>#REF!</f>
        <v>#REF!</v>
      </c>
      <c r="V8" s="377" t="e">
        <f>#REF!</f>
        <v>#REF!</v>
      </c>
      <c r="W8" s="377" t="e">
        <f>#REF!</f>
        <v>#REF!</v>
      </c>
      <c r="X8" s="377" t="e">
        <f>#REF!</f>
        <v>#REF!</v>
      </c>
      <c r="Y8" s="377" t="e">
        <f>#REF!</f>
        <v>#REF!</v>
      </c>
      <c r="Z8" s="353"/>
    </row>
    <row r="9" spans="1:26" s="347" customFormat="1" ht="14.25" customHeight="1" outlineLevel="1">
      <c r="A9" s="347" t="s">
        <v>90</v>
      </c>
      <c r="B9" s="560"/>
      <c r="C9" s="570" t="s">
        <v>378</v>
      </c>
      <c r="D9" s="571" t="e">
        <f>SUM(F9:Y9)</f>
        <v>#REF!</v>
      </c>
      <c r="E9" s="571"/>
      <c r="F9" s="377" t="e">
        <f>#REF!</f>
        <v>#REF!</v>
      </c>
      <c r="G9" s="377" t="e">
        <f>#REF!</f>
        <v>#REF!</v>
      </c>
      <c r="H9" s="377" t="e">
        <f>#REF!</f>
        <v>#REF!</v>
      </c>
      <c r="I9" s="377" t="e">
        <f>#REF!</f>
        <v>#REF!</v>
      </c>
      <c r="J9" s="377" t="e">
        <f>#REF!</f>
        <v>#REF!</v>
      </c>
      <c r="K9" s="377" t="e">
        <f>#REF!</f>
        <v>#REF!</v>
      </c>
      <c r="L9" s="377" t="e">
        <f>#REF!</f>
        <v>#REF!</v>
      </c>
      <c r="M9" s="377" t="e">
        <f>#REF!</f>
        <v>#REF!</v>
      </c>
      <c r="N9" s="377" t="e">
        <f>#REF!</f>
        <v>#REF!</v>
      </c>
      <c r="O9" s="377" t="e">
        <f>#REF!</f>
        <v>#REF!</v>
      </c>
      <c r="P9" s="377" t="e">
        <f>#REF!</f>
        <v>#REF!</v>
      </c>
      <c r="Q9" s="377" t="e">
        <f>#REF!</f>
        <v>#REF!</v>
      </c>
      <c r="R9" s="377" t="e">
        <f>#REF!</f>
        <v>#REF!</v>
      </c>
      <c r="S9" s="377" t="e">
        <f>#REF!</f>
        <v>#REF!</v>
      </c>
      <c r="T9" s="377" t="e">
        <f>#REF!</f>
        <v>#REF!</v>
      </c>
      <c r="U9" s="377" t="e">
        <f>#REF!</f>
        <v>#REF!</v>
      </c>
      <c r="V9" s="377" t="e">
        <f>#REF!</f>
        <v>#REF!</v>
      </c>
      <c r="W9" s="377" t="e">
        <f>#REF!</f>
        <v>#REF!</v>
      </c>
      <c r="X9" s="377" t="e">
        <f>#REF!</f>
        <v>#REF!</v>
      </c>
      <c r="Y9" s="377" t="e">
        <f>#REF!</f>
        <v>#REF!</v>
      </c>
      <c r="Z9" s="353"/>
    </row>
    <row r="10" spans="1:26" s="347" customFormat="1" ht="14.25" customHeight="1">
      <c r="B10" s="560"/>
      <c r="C10" s="570"/>
      <c r="D10" s="571"/>
      <c r="E10" s="571"/>
      <c r="F10" s="377"/>
      <c r="G10" s="377"/>
      <c r="H10" s="377"/>
      <c r="I10" s="377"/>
      <c r="J10" s="377"/>
      <c r="K10" s="377"/>
      <c r="L10" s="377"/>
      <c r="M10" s="377"/>
      <c r="N10" s="377"/>
      <c r="O10" s="377"/>
      <c r="P10" s="377"/>
      <c r="Q10" s="377"/>
      <c r="R10" s="377"/>
      <c r="S10" s="377"/>
      <c r="T10" s="377"/>
      <c r="U10" s="377"/>
      <c r="V10" s="377"/>
      <c r="W10" s="377"/>
      <c r="X10" s="377"/>
      <c r="Y10" s="377"/>
      <c r="Z10" s="353"/>
    </row>
    <row r="11" spans="1:26" s="356" customFormat="1" outlineLevel="1">
      <c r="A11" s="356" t="s">
        <v>90</v>
      </c>
      <c r="B11" s="559" t="s">
        <v>197</v>
      </c>
      <c r="C11" s="357"/>
      <c r="D11" s="571">
        <f t="shared" ref="D11:D16" si="2">SUM(F11:Y11)</f>
        <v>0</v>
      </c>
      <c r="E11" s="569"/>
      <c r="F11" s="376">
        <v>0</v>
      </c>
      <c r="G11" s="376">
        <v>0</v>
      </c>
      <c r="H11" s="376">
        <v>0</v>
      </c>
      <c r="I11" s="376">
        <v>0</v>
      </c>
      <c r="J11" s="376">
        <v>0</v>
      </c>
      <c r="K11" s="376">
        <v>0</v>
      </c>
      <c r="L11" s="376">
        <v>0</v>
      </c>
      <c r="M11" s="376">
        <v>0</v>
      </c>
      <c r="N11" s="376">
        <v>0</v>
      </c>
      <c r="O11" s="376">
        <v>0</v>
      </c>
      <c r="P11" s="376">
        <v>0</v>
      </c>
      <c r="Q11" s="376">
        <v>0</v>
      </c>
      <c r="R11" s="376">
        <v>0</v>
      </c>
      <c r="S11" s="376">
        <v>0</v>
      </c>
      <c r="T11" s="376">
        <v>0</v>
      </c>
      <c r="U11" s="376">
        <v>0</v>
      </c>
      <c r="V11" s="376">
        <v>0</v>
      </c>
      <c r="W11" s="376">
        <v>0</v>
      </c>
      <c r="X11" s="376">
        <v>0</v>
      </c>
      <c r="Y11" s="376">
        <v>0</v>
      </c>
    </row>
    <row r="12" spans="1:26" s="356" customFormat="1" outlineLevel="1">
      <c r="B12" s="556" t="s">
        <v>198</v>
      </c>
      <c r="C12" s="355"/>
      <c r="D12" s="571">
        <f t="shared" si="2"/>
        <v>0</v>
      </c>
      <c r="E12" s="568"/>
      <c r="F12" s="381">
        <v>0</v>
      </c>
      <c r="G12" s="381">
        <v>0</v>
      </c>
      <c r="H12" s="381">
        <v>0</v>
      </c>
      <c r="I12" s="381">
        <v>0</v>
      </c>
      <c r="J12" s="381">
        <v>0</v>
      </c>
      <c r="K12" s="381">
        <v>0</v>
      </c>
      <c r="L12" s="381">
        <v>0</v>
      </c>
      <c r="M12" s="381">
        <v>0</v>
      </c>
      <c r="N12" s="381">
        <v>0</v>
      </c>
      <c r="O12" s="381">
        <v>0</v>
      </c>
      <c r="P12" s="381">
        <v>0</v>
      </c>
      <c r="Q12" s="381">
        <v>0</v>
      </c>
      <c r="R12" s="381">
        <v>0</v>
      </c>
      <c r="S12" s="381">
        <v>0</v>
      </c>
      <c r="T12" s="381">
        <v>0</v>
      </c>
      <c r="U12" s="381">
        <v>0</v>
      </c>
      <c r="V12" s="381">
        <v>0</v>
      </c>
      <c r="W12" s="381">
        <v>0</v>
      </c>
      <c r="X12" s="381">
        <v>0</v>
      </c>
      <c r="Y12" s="381">
        <v>0</v>
      </c>
    </row>
    <row r="13" spans="1:26" s="356" customFormat="1">
      <c r="B13" s="561" t="s">
        <v>178</v>
      </c>
      <c r="C13" s="358"/>
      <c r="D13" s="571">
        <f t="shared" si="2"/>
        <v>0</v>
      </c>
      <c r="E13" s="572"/>
      <c r="F13" s="382">
        <f t="shared" ref="F13:T13" si="3">F11-F12</f>
        <v>0</v>
      </c>
      <c r="G13" s="382">
        <f t="shared" si="3"/>
        <v>0</v>
      </c>
      <c r="H13" s="382">
        <f t="shared" si="3"/>
        <v>0</v>
      </c>
      <c r="I13" s="382">
        <f t="shared" si="3"/>
        <v>0</v>
      </c>
      <c r="J13" s="382">
        <f t="shared" si="3"/>
        <v>0</v>
      </c>
      <c r="K13" s="382">
        <f t="shared" si="3"/>
        <v>0</v>
      </c>
      <c r="L13" s="382">
        <f t="shared" si="3"/>
        <v>0</v>
      </c>
      <c r="M13" s="382">
        <f t="shared" si="3"/>
        <v>0</v>
      </c>
      <c r="N13" s="382">
        <f t="shared" si="3"/>
        <v>0</v>
      </c>
      <c r="O13" s="382">
        <f t="shared" si="3"/>
        <v>0</v>
      </c>
      <c r="P13" s="382">
        <f t="shared" si="3"/>
        <v>0</v>
      </c>
      <c r="Q13" s="382">
        <f t="shared" si="3"/>
        <v>0</v>
      </c>
      <c r="R13" s="382">
        <f t="shared" si="3"/>
        <v>0</v>
      </c>
      <c r="S13" s="382">
        <f t="shared" si="3"/>
        <v>0</v>
      </c>
      <c r="T13" s="382">
        <f t="shared" si="3"/>
        <v>0</v>
      </c>
      <c r="U13" s="382">
        <f>U11-U12</f>
        <v>0</v>
      </c>
      <c r="V13" s="382">
        <f>V11-V12</f>
        <v>0</v>
      </c>
      <c r="W13" s="382">
        <f>W11-W12</f>
        <v>0</v>
      </c>
      <c r="X13" s="382">
        <f>X11-X12</f>
        <v>0</v>
      </c>
      <c r="Y13" s="382">
        <f>Y11-Y12</f>
        <v>0</v>
      </c>
    </row>
    <row r="14" spans="1:26" s="356" customFormat="1" ht="14.25" customHeight="1">
      <c r="B14" s="562" t="s">
        <v>179</v>
      </c>
      <c r="D14" s="573" t="e">
        <f t="shared" si="2"/>
        <v>#REF!</v>
      </c>
      <c r="E14" s="568"/>
      <c r="F14" s="383" t="e">
        <f t="shared" ref="F14:T14" si="4">F6+F13</f>
        <v>#REF!</v>
      </c>
      <c r="G14" s="383" t="e">
        <f t="shared" si="4"/>
        <v>#REF!</v>
      </c>
      <c r="H14" s="383" t="e">
        <f t="shared" si="4"/>
        <v>#REF!</v>
      </c>
      <c r="I14" s="383" t="e">
        <f t="shared" si="4"/>
        <v>#REF!</v>
      </c>
      <c r="J14" s="383" t="e">
        <f t="shared" si="4"/>
        <v>#REF!</v>
      </c>
      <c r="K14" s="383" t="e">
        <f t="shared" si="4"/>
        <v>#REF!</v>
      </c>
      <c r="L14" s="383" t="e">
        <f t="shared" si="4"/>
        <v>#REF!</v>
      </c>
      <c r="M14" s="383" t="e">
        <f t="shared" si="4"/>
        <v>#REF!</v>
      </c>
      <c r="N14" s="383" t="e">
        <f t="shared" si="4"/>
        <v>#REF!</v>
      </c>
      <c r="O14" s="383" t="e">
        <f t="shared" si="4"/>
        <v>#REF!</v>
      </c>
      <c r="P14" s="383" t="e">
        <f t="shared" si="4"/>
        <v>#REF!</v>
      </c>
      <c r="Q14" s="383" t="e">
        <f t="shared" si="4"/>
        <v>#REF!</v>
      </c>
      <c r="R14" s="383" t="e">
        <f t="shared" si="4"/>
        <v>#REF!</v>
      </c>
      <c r="S14" s="383" t="e">
        <f t="shared" si="4"/>
        <v>#REF!</v>
      </c>
      <c r="T14" s="383" t="e">
        <f t="shared" si="4"/>
        <v>#REF!</v>
      </c>
      <c r="U14" s="383" t="e">
        <f>U6+U13</f>
        <v>#REF!</v>
      </c>
      <c r="V14" s="383" t="e">
        <f>V6+V13</f>
        <v>#REF!</v>
      </c>
      <c r="W14" s="383" t="e">
        <f>W6+W13</f>
        <v>#REF!</v>
      </c>
      <c r="X14" s="383" t="e">
        <f>X6+X13</f>
        <v>#REF!</v>
      </c>
      <c r="Y14" s="383" t="e">
        <f>Y6+Y13</f>
        <v>#REF!</v>
      </c>
    </row>
    <row r="15" spans="1:26" s="347" customFormat="1" ht="14.25" customHeight="1">
      <c r="B15" s="424" t="s">
        <v>199</v>
      </c>
      <c r="C15" s="359">
        <v>0.4</v>
      </c>
      <c r="D15" s="573" t="e">
        <f t="shared" si="2"/>
        <v>#REF!</v>
      </c>
      <c r="E15" s="573"/>
      <c r="F15" s="384" t="e">
        <f t="shared" ref="F15:T15" si="5">F30</f>
        <v>#REF!</v>
      </c>
      <c r="G15" s="384" t="e">
        <f t="shared" si="5"/>
        <v>#REF!</v>
      </c>
      <c r="H15" s="384" t="e">
        <f t="shared" si="5"/>
        <v>#REF!</v>
      </c>
      <c r="I15" s="384" t="e">
        <f t="shared" si="5"/>
        <v>#REF!</v>
      </c>
      <c r="J15" s="384" t="e">
        <f t="shared" si="5"/>
        <v>#REF!</v>
      </c>
      <c r="K15" s="384" t="e">
        <f t="shared" si="5"/>
        <v>#REF!</v>
      </c>
      <c r="L15" s="384" t="e">
        <f t="shared" si="5"/>
        <v>#REF!</v>
      </c>
      <c r="M15" s="384" t="e">
        <f t="shared" si="5"/>
        <v>#REF!</v>
      </c>
      <c r="N15" s="384" t="e">
        <f t="shared" si="5"/>
        <v>#REF!</v>
      </c>
      <c r="O15" s="384" t="e">
        <f t="shared" si="5"/>
        <v>#REF!</v>
      </c>
      <c r="P15" s="384" t="e">
        <f t="shared" si="5"/>
        <v>#REF!</v>
      </c>
      <c r="Q15" s="384" t="e">
        <f t="shared" si="5"/>
        <v>#REF!</v>
      </c>
      <c r="R15" s="384" t="e">
        <f t="shared" si="5"/>
        <v>#REF!</v>
      </c>
      <c r="S15" s="384" t="e">
        <f t="shared" si="5"/>
        <v>#REF!</v>
      </c>
      <c r="T15" s="384" t="e">
        <f t="shared" si="5"/>
        <v>#REF!</v>
      </c>
      <c r="U15" s="384" t="e">
        <f>U30</f>
        <v>#REF!</v>
      </c>
      <c r="V15" s="384" t="e">
        <f>V30</f>
        <v>#REF!</v>
      </c>
      <c r="W15" s="384" t="e">
        <f>W30</f>
        <v>#REF!</v>
      </c>
      <c r="X15" s="384" t="e">
        <f>X30</f>
        <v>#REF!</v>
      </c>
      <c r="Y15" s="384" t="e">
        <f>Y30</f>
        <v>#REF!</v>
      </c>
    </row>
    <row r="16" spans="1:26" s="356" customFormat="1" ht="14.25" customHeight="1">
      <c r="B16" s="563" t="s">
        <v>180</v>
      </c>
      <c r="C16" s="360"/>
      <c r="D16" s="573" t="e">
        <f t="shared" si="2"/>
        <v>#REF!</v>
      </c>
      <c r="E16" s="574"/>
      <c r="F16" s="385" t="e">
        <f t="shared" ref="F16:T16" si="6">F14-F15</f>
        <v>#REF!</v>
      </c>
      <c r="G16" s="385" t="e">
        <f t="shared" si="6"/>
        <v>#REF!</v>
      </c>
      <c r="H16" s="385" t="e">
        <f t="shared" si="6"/>
        <v>#REF!</v>
      </c>
      <c r="I16" s="385" t="e">
        <f t="shared" si="6"/>
        <v>#REF!</v>
      </c>
      <c r="J16" s="385" t="e">
        <f t="shared" si="6"/>
        <v>#REF!</v>
      </c>
      <c r="K16" s="385" t="e">
        <f t="shared" si="6"/>
        <v>#REF!</v>
      </c>
      <c r="L16" s="385" t="e">
        <f t="shared" si="6"/>
        <v>#REF!</v>
      </c>
      <c r="M16" s="385" t="e">
        <f t="shared" si="6"/>
        <v>#REF!</v>
      </c>
      <c r="N16" s="385" t="e">
        <f t="shared" si="6"/>
        <v>#REF!</v>
      </c>
      <c r="O16" s="385" t="e">
        <f t="shared" si="6"/>
        <v>#REF!</v>
      </c>
      <c r="P16" s="385" t="e">
        <f t="shared" si="6"/>
        <v>#REF!</v>
      </c>
      <c r="Q16" s="385" t="e">
        <f t="shared" si="6"/>
        <v>#REF!</v>
      </c>
      <c r="R16" s="385" t="e">
        <f t="shared" si="6"/>
        <v>#REF!</v>
      </c>
      <c r="S16" s="385" t="e">
        <f t="shared" si="6"/>
        <v>#REF!</v>
      </c>
      <c r="T16" s="385" t="e">
        <f t="shared" si="6"/>
        <v>#REF!</v>
      </c>
      <c r="U16" s="385" t="e">
        <f>U14-U15</f>
        <v>#REF!</v>
      </c>
      <c r="V16" s="385" t="e">
        <f>V14-V15</f>
        <v>#REF!</v>
      </c>
      <c r="W16" s="385" t="e">
        <f>W14-W15</f>
        <v>#REF!</v>
      </c>
      <c r="X16" s="385" t="e">
        <f>X14-X15</f>
        <v>#REF!</v>
      </c>
      <c r="Y16" s="385" t="e">
        <f>Y14-Y15</f>
        <v>#REF!</v>
      </c>
    </row>
    <row r="17" spans="2:105" s="356" customFormat="1" ht="14.25" customHeight="1">
      <c r="B17" s="355"/>
      <c r="C17" s="361"/>
      <c r="D17" s="362"/>
      <c r="E17" s="362"/>
      <c r="F17" s="362"/>
      <c r="G17" s="362"/>
      <c r="H17" s="362"/>
      <c r="I17" s="362"/>
      <c r="J17" s="362"/>
      <c r="K17" s="362"/>
      <c r="L17" s="362"/>
      <c r="M17" s="362"/>
      <c r="N17" s="362"/>
      <c r="O17" s="362"/>
      <c r="P17" s="362"/>
      <c r="Q17" s="362"/>
      <c r="R17" s="362"/>
      <c r="S17" s="362"/>
      <c r="T17" s="362"/>
      <c r="U17" s="362"/>
      <c r="V17" s="362"/>
      <c r="W17" s="362"/>
      <c r="X17" s="362"/>
      <c r="Y17" s="362"/>
    </row>
    <row r="18" spans="2:105" s="347" customFormat="1" hidden="1" outlineLevel="1"/>
    <row r="19" spans="2:105" s="356" customFormat="1" hidden="1" outlineLevel="1">
      <c r="B19" s="363"/>
      <c r="C19" s="363"/>
      <c r="D19" s="364"/>
      <c r="E19" s="365" t="s">
        <v>193</v>
      </c>
      <c r="F19" s="365" t="s">
        <v>355</v>
      </c>
      <c r="G19" s="365" t="s">
        <v>165</v>
      </c>
      <c r="H19" s="365" t="s">
        <v>166</v>
      </c>
      <c r="I19" s="365" t="s">
        <v>167</v>
      </c>
      <c r="J19" s="365" t="s">
        <v>168</v>
      </c>
      <c r="K19" s="365" t="s">
        <v>169</v>
      </c>
      <c r="L19" s="365" t="s">
        <v>170</v>
      </c>
      <c r="M19" s="365" t="s">
        <v>171</v>
      </c>
      <c r="N19" s="365" t="s">
        <v>172</v>
      </c>
      <c r="O19" s="365" t="s">
        <v>173</v>
      </c>
      <c r="P19" s="365" t="s">
        <v>173</v>
      </c>
      <c r="Q19" s="365" t="s">
        <v>173</v>
      </c>
      <c r="R19" s="365" t="s">
        <v>173</v>
      </c>
      <c r="S19" s="365" t="s">
        <v>173</v>
      </c>
      <c r="T19" s="365" t="s">
        <v>173</v>
      </c>
      <c r="U19" s="365" t="s">
        <v>173</v>
      </c>
      <c r="V19" s="365" t="s">
        <v>173</v>
      </c>
      <c r="W19" s="365" t="s">
        <v>173</v>
      </c>
      <c r="X19" s="365" t="s">
        <v>173</v>
      </c>
      <c r="Y19" s="365" t="s">
        <v>173</v>
      </c>
      <c r="Z19" s="347"/>
      <c r="AA19" s="347"/>
      <c r="AB19" s="347"/>
      <c r="AC19" s="347"/>
      <c r="AD19" s="347"/>
      <c r="AE19" s="347"/>
      <c r="AF19" s="347"/>
      <c r="AG19" s="347"/>
      <c r="AH19" s="347"/>
    </row>
    <row r="20" spans="2:105" s="366" customFormat="1" hidden="1" outlineLevel="1">
      <c r="B20" s="367"/>
      <c r="C20" s="367"/>
      <c r="D20" s="368"/>
      <c r="E20" s="368"/>
      <c r="F20" s="369">
        <v>1</v>
      </c>
      <c r="G20" s="369">
        <v>2</v>
      </c>
      <c r="H20" s="369">
        <v>3</v>
      </c>
      <c r="I20" s="369">
        <v>4</v>
      </c>
      <c r="J20" s="369">
        <v>5</v>
      </c>
      <c r="K20" s="369">
        <v>6</v>
      </c>
      <c r="L20" s="369">
        <v>7</v>
      </c>
      <c r="M20" s="369">
        <v>8</v>
      </c>
      <c r="N20" s="369">
        <v>9</v>
      </c>
      <c r="O20" s="369">
        <v>10</v>
      </c>
      <c r="P20" s="369">
        <v>11</v>
      </c>
      <c r="Q20" s="369">
        <v>12</v>
      </c>
      <c r="R20" s="369">
        <v>13</v>
      </c>
      <c r="S20" s="369">
        <v>14</v>
      </c>
      <c r="T20" s="369">
        <v>15</v>
      </c>
      <c r="U20" s="369">
        <v>16</v>
      </c>
      <c r="V20" s="369">
        <v>17</v>
      </c>
      <c r="W20" s="369">
        <v>18</v>
      </c>
      <c r="X20" s="369">
        <v>19</v>
      </c>
      <c r="Y20" s="369">
        <v>20</v>
      </c>
      <c r="Z20" s="347"/>
      <c r="AA20" s="347"/>
      <c r="AB20" s="347"/>
      <c r="AC20" s="347"/>
      <c r="AD20" s="347"/>
      <c r="AE20" s="347"/>
      <c r="AF20" s="347"/>
      <c r="AG20" s="347"/>
      <c r="AH20" s="347"/>
    </row>
    <row r="21" spans="2:105" s="328" customFormat="1" ht="14.25" hidden="1" outlineLevel="1">
      <c r="B21" s="325" t="s">
        <v>181</v>
      </c>
      <c r="C21" s="326"/>
      <c r="D21" s="327"/>
      <c r="E21" s="575">
        <f t="shared" ref="E21:Y21" si="7">E14</f>
        <v>0</v>
      </c>
      <c r="F21" s="370" t="e">
        <f t="shared" si="7"/>
        <v>#REF!</v>
      </c>
      <c r="G21" s="370" t="e">
        <f t="shared" si="7"/>
        <v>#REF!</v>
      </c>
      <c r="H21" s="370" t="e">
        <f t="shared" si="7"/>
        <v>#REF!</v>
      </c>
      <c r="I21" s="370" t="e">
        <f t="shared" si="7"/>
        <v>#REF!</v>
      </c>
      <c r="J21" s="370" t="e">
        <f t="shared" si="7"/>
        <v>#REF!</v>
      </c>
      <c r="K21" s="370" t="e">
        <f t="shared" si="7"/>
        <v>#REF!</v>
      </c>
      <c r="L21" s="370" t="e">
        <f t="shared" si="7"/>
        <v>#REF!</v>
      </c>
      <c r="M21" s="370" t="e">
        <f t="shared" si="7"/>
        <v>#REF!</v>
      </c>
      <c r="N21" s="370" t="e">
        <f t="shared" si="7"/>
        <v>#REF!</v>
      </c>
      <c r="O21" s="370" t="e">
        <f t="shared" si="7"/>
        <v>#REF!</v>
      </c>
      <c r="P21" s="370" t="e">
        <f t="shared" si="7"/>
        <v>#REF!</v>
      </c>
      <c r="Q21" s="370" t="e">
        <f t="shared" si="7"/>
        <v>#REF!</v>
      </c>
      <c r="R21" s="370" t="e">
        <f t="shared" si="7"/>
        <v>#REF!</v>
      </c>
      <c r="S21" s="370" t="e">
        <f t="shared" si="7"/>
        <v>#REF!</v>
      </c>
      <c r="T21" s="370" t="e">
        <f t="shared" si="7"/>
        <v>#REF!</v>
      </c>
      <c r="U21" s="370" t="e">
        <f t="shared" si="7"/>
        <v>#REF!</v>
      </c>
      <c r="V21" s="370" t="e">
        <f t="shared" si="7"/>
        <v>#REF!</v>
      </c>
      <c r="W21" s="370" t="e">
        <f t="shared" si="7"/>
        <v>#REF!</v>
      </c>
      <c r="X21" s="370" t="e">
        <f t="shared" si="7"/>
        <v>#REF!</v>
      </c>
      <c r="Y21" s="370" t="e">
        <f t="shared" si="7"/>
        <v>#REF!</v>
      </c>
      <c r="Z21" s="347"/>
      <c r="AA21" s="347"/>
      <c r="AB21" s="347"/>
      <c r="AC21" s="347"/>
      <c r="AD21" s="347"/>
      <c r="AE21" s="347"/>
      <c r="AF21" s="347"/>
      <c r="AG21" s="347"/>
      <c r="AH21" s="347"/>
    </row>
    <row r="22" spans="2:105" s="328" customFormat="1" ht="14.25" hidden="1" outlineLevel="1">
      <c r="B22" s="329" t="s">
        <v>182</v>
      </c>
      <c r="C22" s="330"/>
      <c r="D22" s="331"/>
      <c r="E22" s="576">
        <f>IF(E20&lt;=6,0,IF(E21-SUM(D22)&lt;0,D23,IF(E21-SUM(D22:D23)&gt;0,0,ABS(E21-SUM(D22:D23)))))</f>
        <v>0</v>
      </c>
      <c r="F22" s="332">
        <f>IF(F20&lt;=6,0,IF(F21-SUM(E22)&lt;0,E23,IF(F21-SUM(E22:E23)&gt;0,0,ABS(F21-SUM(E22:E23)))))</f>
        <v>0</v>
      </c>
      <c r="G22" s="332">
        <f t="shared" ref="G22:Y22" si="8">IF(G20&lt;=6,0,IF(G21-SUM(F22:F22)&lt;0,F23,IF(G21-SUM(F22:F23)&gt;0,0,ABS(G21-SUM(F22:F23)))))</f>
        <v>0</v>
      </c>
      <c r="H22" s="332">
        <f t="shared" si="8"/>
        <v>0</v>
      </c>
      <c r="I22" s="332">
        <f t="shared" si="8"/>
        <v>0</v>
      </c>
      <c r="J22" s="333">
        <f t="shared" si="8"/>
        <v>0</v>
      </c>
      <c r="K22" s="332">
        <f t="shared" si="8"/>
        <v>0</v>
      </c>
      <c r="L22" s="332" t="e">
        <f t="shared" si="8"/>
        <v>#REF!</v>
      </c>
      <c r="M22" s="332" t="e">
        <f t="shared" si="8"/>
        <v>#REF!</v>
      </c>
      <c r="N22" s="332" t="e">
        <f t="shared" si="8"/>
        <v>#REF!</v>
      </c>
      <c r="O22" s="332" t="e">
        <f t="shared" si="8"/>
        <v>#REF!</v>
      </c>
      <c r="P22" s="332" t="e">
        <f t="shared" si="8"/>
        <v>#REF!</v>
      </c>
      <c r="Q22" s="332" t="e">
        <f t="shared" si="8"/>
        <v>#REF!</v>
      </c>
      <c r="R22" s="332" t="e">
        <f t="shared" si="8"/>
        <v>#REF!</v>
      </c>
      <c r="S22" s="332" t="e">
        <f t="shared" si="8"/>
        <v>#REF!</v>
      </c>
      <c r="T22" s="332" t="e">
        <f t="shared" si="8"/>
        <v>#REF!</v>
      </c>
      <c r="U22" s="332" t="e">
        <f t="shared" si="8"/>
        <v>#REF!</v>
      </c>
      <c r="V22" s="332" t="e">
        <f t="shared" si="8"/>
        <v>#REF!</v>
      </c>
      <c r="W22" s="332" t="e">
        <f t="shared" si="8"/>
        <v>#REF!</v>
      </c>
      <c r="X22" s="332" t="e">
        <f t="shared" si="8"/>
        <v>#REF!</v>
      </c>
      <c r="Y22" s="332" t="e">
        <f t="shared" si="8"/>
        <v>#REF!</v>
      </c>
      <c r="Z22" s="347"/>
      <c r="AA22" s="347"/>
      <c r="AB22" s="347"/>
      <c r="AC22" s="347"/>
      <c r="AD22" s="347"/>
      <c r="AE22" s="347"/>
      <c r="AF22" s="347"/>
      <c r="AG22" s="347"/>
      <c r="AH22" s="347"/>
    </row>
    <row r="23" spans="2:105" s="328" customFormat="1" ht="14.25" hidden="1" outlineLevel="1">
      <c r="B23" s="334" t="s">
        <v>183</v>
      </c>
      <c r="C23" s="335"/>
      <c r="D23" s="336"/>
      <c r="E23" s="577">
        <f t="shared" ref="E23:Y23" si="9">IF(E20&lt;=5,0,IF(E21-SUM(D22:D23)&lt;0,D24,IF(E21-SUM(D22:D24)&gt;0,0,ABS(E21-SUM(D22:D24)))))</f>
        <v>0</v>
      </c>
      <c r="F23" s="337">
        <f t="shared" si="9"/>
        <v>0</v>
      </c>
      <c r="G23" s="338">
        <f t="shared" si="9"/>
        <v>0</v>
      </c>
      <c r="H23" s="337">
        <f t="shared" si="9"/>
        <v>0</v>
      </c>
      <c r="I23" s="338">
        <f t="shared" si="9"/>
        <v>0</v>
      </c>
      <c r="J23" s="337">
        <f t="shared" si="9"/>
        <v>0</v>
      </c>
      <c r="K23" s="337" t="e">
        <f t="shared" si="9"/>
        <v>#REF!</v>
      </c>
      <c r="L23" s="337" t="e">
        <f t="shared" si="9"/>
        <v>#REF!</v>
      </c>
      <c r="M23" s="337" t="e">
        <f t="shared" si="9"/>
        <v>#REF!</v>
      </c>
      <c r="N23" s="337" t="e">
        <f t="shared" si="9"/>
        <v>#REF!</v>
      </c>
      <c r="O23" s="337" t="e">
        <f t="shared" si="9"/>
        <v>#REF!</v>
      </c>
      <c r="P23" s="337" t="e">
        <f t="shared" si="9"/>
        <v>#REF!</v>
      </c>
      <c r="Q23" s="337" t="e">
        <f t="shared" si="9"/>
        <v>#REF!</v>
      </c>
      <c r="R23" s="337" t="e">
        <f t="shared" si="9"/>
        <v>#REF!</v>
      </c>
      <c r="S23" s="337" t="e">
        <f t="shared" si="9"/>
        <v>#REF!</v>
      </c>
      <c r="T23" s="337" t="e">
        <f t="shared" si="9"/>
        <v>#REF!</v>
      </c>
      <c r="U23" s="337" t="e">
        <f t="shared" si="9"/>
        <v>#REF!</v>
      </c>
      <c r="V23" s="337" t="e">
        <f t="shared" si="9"/>
        <v>#REF!</v>
      </c>
      <c r="W23" s="337" t="e">
        <f t="shared" si="9"/>
        <v>#REF!</v>
      </c>
      <c r="X23" s="337" t="e">
        <f t="shared" si="9"/>
        <v>#REF!</v>
      </c>
      <c r="Y23" s="337" t="e">
        <f t="shared" si="9"/>
        <v>#REF!</v>
      </c>
      <c r="Z23" s="347"/>
      <c r="AA23" s="347"/>
      <c r="AB23" s="347"/>
      <c r="AC23" s="347"/>
      <c r="AD23" s="347"/>
      <c r="AE23" s="347"/>
      <c r="AF23" s="347"/>
      <c r="AG23" s="347"/>
      <c r="AH23" s="347"/>
    </row>
    <row r="24" spans="2:105" s="328" customFormat="1" ht="14.25" hidden="1" outlineLevel="1">
      <c r="B24" s="334" t="s">
        <v>184</v>
      </c>
      <c r="C24" s="335"/>
      <c r="D24" s="336"/>
      <c r="E24" s="577">
        <f t="shared" ref="E24:Y24" si="10">IF(E20&lt;=4,0,IF(E21-SUM(D22:D24)&lt;0,D25,IF(E21-SUM(D22:D25)&gt;0,0,ABS(E21-SUM(D22:D25)))))</f>
        <v>0</v>
      </c>
      <c r="F24" s="337">
        <f t="shared" si="10"/>
        <v>0</v>
      </c>
      <c r="G24" s="337">
        <f t="shared" si="10"/>
        <v>0</v>
      </c>
      <c r="H24" s="337">
        <f t="shared" si="10"/>
        <v>0</v>
      </c>
      <c r="I24" s="337">
        <f t="shared" si="10"/>
        <v>0</v>
      </c>
      <c r="J24" s="337" t="e">
        <f t="shared" si="10"/>
        <v>#REF!</v>
      </c>
      <c r="K24" s="337" t="e">
        <f t="shared" si="10"/>
        <v>#REF!</v>
      </c>
      <c r="L24" s="337" t="e">
        <f t="shared" si="10"/>
        <v>#REF!</v>
      </c>
      <c r="M24" s="337" t="e">
        <f t="shared" si="10"/>
        <v>#REF!</v>
      </c>
      <c r="N24" s="337" t="e">
        <f t="shared" si="10"/>
        <v>#REF!</v>
      </c>
      <c r="O24" s="337" t="e">
        <f t="shared" si="10"/>
        <v>#REF!</v>
      </c>
      <c r="P24" s="337" t="e">
        <f t="shared" si="10"/>
        <v>#REF!</v>
      </c>
      <c r="Q24" s="337" t="e">
        <f t="shared" si="10"/>
        <v>#REF!</v>
      </c>
      <c r="R24" s="337" t="e">
        <f t="shared" si="10"/>
        <v>#REF!</v>
      </c>
      <c r="S24" s="337" t="e">
        <f t="shared" si="10"/>
        <v>#REF!</v>
      </c>
      <c r="T24" s="337" t="e">
        <f t="shared" si="10"/>
        <v>#REF!</v>
      </c>
      <c r="U24" s="337" t="e">
        <f t="shared" si="10"/>
        <v>#REF!</v>
      </c>
      <c r="V24" s="337" t="e">
        <f t="shared" si="10"/>
        <v>#REF!</v>
      </c>
      <c r="W24" s="337" t="e">
        <f t="shared" si="10"/>
        <v>#REF!</v>
      </c>
      <c r="X24" s="337" t="e">
        <f t="shared" si="10"/>
        <v>#REF!</v>
      </c>
      <c r="Y24" s="337" t="e">
        <f t="shared" si="10"/>
        <v>#REF!</v>
      </c>
      <c r="Z24" s="347"/>
      <c r="AA24" s="347"/>
      <c r="AB24" s="347"/>
      <c r="AC24" s="347"/>
      <c r="AD24" s="347"/>
      <c r="AE24" s="347"/>
      <c r="AF24" s="347"/>
      <c r="AG24" s="347"/>
      <c r="AH24" s="347"/>
    </row>
    <row r="25" spans="2:105" s="328" customFormat="1" ht="14.25" hidden="1" outlineLevel="1">
      <c r="B25" s="334" t="s">
        <v>185</v>
      </c>
      <c r="C25" s="335"/>
      <c r="D25" s="336"/>
      <c r="E25" s="577">
        <f t="shared" ref="E25:Y25" si="11">IF(E20&lt;=3,0,IF(E21-SUM(D22:D25)&lt;0,D26,IF(E21-SUM(D22:D26)&gt;0,0,ABS(E21-SUM(D22:D26)))))</f>
        <v>0</v>
      </c>
      <c r="F25" s="337">
        <f t="shared" si="11"/>
        <v>0</v>
      </c>
      <c r="G25" s="337">
        <f t="shared" si="11"/>
        <v>0</v>
      </c>
      <c r="H25" s="337">
        <f t="shared" si="11"/>
        <v>0</v>
      </c>
      <c r="I25" s="337" t="e">
        <f t="shared" si="11"/>
        <v>#REF!</v>
      </c>
      <c r="J25" s="337" t="e">
        <f t="shared" si="11"/>
        <v>#REF!</v>
      </c>
      <c r="K25" s="337" t="e">
        <f t="shared" si="11"/>
        <v>#REF!</v>
      </c>
      <c r="L25" s="337" t="e">
        <f t="shared" si="11"/>
        <v>#REF!</v>
      </c>
      <c r="M25" s="337" t="e">
        <f t="shared" si="11"/>
        <v>#REF!</v>
      </c>
      <c r="N25" s="337" t="e">
        <f t="shared" si="11"/>
        <v>#REF!</v>
      </c>
      <c r="O25" s="337" t="e">
        <f t="shared" si="11"/>
        <v>#REF!</v>
      </c>
      <c r="P25" s="337" t="e">
        <f t="shared" si="11"/>
        <v>#REF!</v>
      </c>
      <c r="Q25" s="337" t="e">
        <f t="shared" si="11"/>
        <v>#REF!</v>
      </c>
      <c r="R25" s="337" t="e">
        <f t="shared" si="11"/>
        <v>#REF!</v>
      </c>
      <c r="S25" s="337" t="e">
        <f t="shared" si="11"/>
        <v>#REF!</v>
      </c>
      <c r="T25" s="337" t="e">
        <f t="shared" si="11"/>
        <v>#REF!</v>
      </c>
      <c r="U25" s="337" t="e">
        <f t="shared" si="11"/>
        <v>#REF!</v>
      </c>
      <c r="V25" s="337" t="e">
        <f t="shared" si="11"/>
        <v>#REF!</v>
      </c>
      <c r="W25" s="337" t="e">
        <f t="shared" si="11"/>
        <v>#REF!</v>
      </c>
      <c r="X25" s="337" t="e">
        <f t="shared" si="11"/>
        <v>#REF!</v>
      </c>
      <c r="Y25" s="337" t="e">
        <f t="shared" si="11"/>
        <v>#REF!</v>
      </c>
      <c r="Z25" s="347"/>
      <c r="AA25" s="347"/>
      <c r="AB25" s="347"/>
      <c r="AC25" s="347"/>
      <c r="AD25" s="347"/>
      <c r="AE25" s="347"/>
      <c r="AF25" s="347"/>
      <c r="AG25" s="347"/>
      <c r="AH25" s="347"/>
    </row>
    <row r="26" spans="2:105" s="328" customFormat="1" ht="14.25" hidden="1" outlineLevel="1">
      <c r="B26" s="334" t="s">
        <v>186</v>
      </c>
      <c r="C26" s="335"/>
      <c r="D26" s="336"/>
      <c r="E26" s="577">
        <f t="shared" ref="E26:Y26" si="12">IF(E20&lt;=2,0,IF(E21-SUM(D22:D26)&lt;0,D27,IF(E21-SUM(D22:D27)&gt;0,0,ABS(E21-SUM(D22:D27)))))</f>
        <v>0</v>
      </c>
      <c r="F26" s="337">
        <f t="shared" si="12"/>
        <v>0</v>
      </c>
      <c r="G26" s="337">
        <f t="shared" si="12"/>
        <v>0</v>
      </c>
      <c r="H26" s="337" t="e">
        <f t="shared" si="12"/>
        <v>#REF!</v>
      </c>
      <c r="I26" s="337" t="e">
        <f t="shared" si="12"/>
        <v>#REF!</v>
      </c>
      <c r="J26" s="337" t="e">
        <f t="shared" si="12"/>
        <v>#REF!</v>
      </c>
      <c r="K26" s="337" t="e">
        <f t="shared" si="12"/>
        <v>#REF!</v>
      </c>
      <c r="L26" s="337" t="e">
        <f t="shared" si="12"/>
        <v>#REF!</v>
      </c>
      <c r="M26" s="337" t="e">
        <f t="shared" si="12"/>
        <v>#REF!</v>
      </c>
      <c r="N26" s="337" t="e">
        <f t="shared" si="12"/>
        <v>#REF!</v>
      </c>
      <c r="O26" s="337" t="e">
        <f t="shared" si="12"/>
        <v>#REF!</v>
      </c>
      <c r="P26" s="337" t="e">
        <f t="shared" si="12"/>
        <v>#REF!</v>
      </c>
      <c r="Q26" s="337" t="e">
        <f t="shared" si="12"/>
        <v>#REF!</v>
      </c>
      <c r="R26" s="337" t="e">
        <f t="shared" si="12"/>
        <v>#REF!</v>
      </c>
      <c r="S26" s="337" t="e">
        <f t="shared" si="12"/>
        <v>#REF!</v>
      </c>
      <c r="T26" s="337" t="e">
        <f t="shared" si="12"/>
        <v>#REF!</v>
      </c>
      <c r="U26" s="337" t="e">
        <f t="shared" si="12"/>
        <v>#REF!</v>
      </c>
      <c r="V26" s="337" t="e">
        <f t="shared" si="12"/>
        <v>#REF!</v>
      </c>
      <c r="W26" s="337" t="e">
        <f t="shared" si="12"/>
        <v>#REF!</v>
      </c>
      <c r="X26" s="337" t="e">
        <f t="shared" si="12"/>
        <v>#REF!</v>
      </c>
      <c r="Y26" s="337" t="e">
        <f t="shared" si="12"/>
        <v>#REF!</v>
      </c>
      <c r="Z26" s="347"/>
      <c r="AA26" s="347"/>
      <c r="AB26" s="347"/>
      <c r="AC26" s="347"/>
      <c r="AD26" s="347"/>
      <c r="AE26" s="347"/>
      <c r="AF26" s="347"/>
      <c r="AG26" s="347"/>
      <c r="AH26" s="347"/>
    </row>
    <row r="27" spans="2:105" s="328" customFormat="1" ht="14.25" hidden="1" outlineLevel="1">
      <c r="B27" s="334" t="s">
        <v>187</v>
      </c>
      <c r="C27" s="335"/>
      <c r="D27" s="336"/>
      <c r="E27" s="577">
        <f t="shared" ref="E27:Y27" si="13">IF(E20&lt;=1,0,IF(E21-SUM(D22:D27)&lt;0,D28,IF(E21-SUM(D22:D28)&gt;0,0,ABS(E21-SUM(D22:D28)))))</f>
        <v>0</v>
      </c>
      <c r="F27" s="337">
        <f t="shared" si="13"/>
        <v>0</v>
      </c>
      <c r="G27" s="337" t="e">
        <f t="shared" si="13"/>
        <v>#REF!</v>
      </c>
      <c r="H27" s="337" t="e">
        <f t="shared" si="13"/>
        <v>#REF!</v>
      </c>
      <c r="I27" s="337" t="e">
        <f t="shared" si="13"/>
        <v>#REF!</v>
      </c>
      <c r="J27" s="337" t="e">
        <f t="shared" si="13"/>
        <v>#REF!</v>
      </c>
      <c r="K27" s="337" t="e">
        <f t="shared" si="13"/>
        <v>#REF!</v>
      </c>
      <c r="L27" s="337" t="e">
        <f t="shared" si="13"/>
        <v>#REF!</v>
      </c>
      <c r="M27" s="337" t="e">
        <f t="shared" si="13"/>
        <v>#REF!</v>
      </c>
      <c r="N27" s="337" t="e">
        <f t="shared" si="13"/>
        <v>#REF!</v>
      </c>
      <c r="O27" s="337" t="e">
        <f t="shared" si="13"/>
        <v>#REF!</v>
      </c>
      <c r="P27" s="337" t="e">
        <f t="shared" si="13"/>
        <v>#REF!</v>
      </c>
      <c r="Q27" s="337" t="e">
        <f t="shared" si="13"/>
        <v>#REF!</v>
      </c>
      <c r="R27" s="337" t="e">
        <f t="shared" si="13"/>
        <v>#REF!</v>
      </c>
      <c r="S27" s="337" t="e">
        <f t="shared" si="13"/>
        <v>#REF!</v>
      </c>
      <c r="T27" s="337" t="e">
        <f t="shared" si="13"/>
        <v>#REF!</v>
      </c>
      <c r="U27" s="337" t="e">
        <f t="shared" si="13"/>
        <v>#REF!</v>
      </c>
      <c r="V27" s="337" t="e">
        <f t="shared" si="13"/>
        <v>#REF!</v>
      </c>
      <c r="W27" s="337" t="e">
        <f t="shared" si="13"/>
        <v>#REF!</v>
      </c>
      <c r="X27" s="337" t="e">
        <f t="shared" si="13"/>
        <v>#REF!</v>
      </c>
      <c r="Y27" s="337" t="e">
        <f t="shared" si="13"/>
        <v>#REF!</v>
      </c>
      <c r="Z27" s="347"/>
      <c r="AA27" s="347"/>
      <c r="AB27" s="347"/>
      <c r="AC27" s="347"/>
      <c r="AD27" s="347"/>
      <c r="AE27" s="347"/>
      <c r="AF27" s="347"/>
      <c r="AG27" s="347"/>
      <c r="AH27" s="347"/>
    </row>
    <row r="28" spans="2:105" s="328" customFormat="1" ht="15" hidden="1" outlineLevel="1" thickBot="1">
      <c r="B28" s="339" t="s">
        <v>188</v>
      </c>
      <c r="C28" s="340"/>
      <c r="D28" s="341"/>
      <c r="E28" s="578">
        <f t="shared" ref="E28:Y28" si="14">IF(E21&lt;0,ABS(E21),0)</f>
        <v>0</v>
      </c>
      <c r="F28" s="342" t="e">
        <f t="shared" si="14"/>
        <v>#REF!</v>
      </c>
      <c r="G28" s="342" t="e">
        <f t="shared" si="14"/>
        <v>#REF!</v>
      </c>
      <c r="H28" s="342" t="e">
        <f t="shared" si="14"/>
        <v>#REF!</v>
      </c>
      <c r="I28" s="342" t="e">
        <f t="shared" si="14"/>
        <v>#REF!</v>
      </c>
      <c r="J28" s="342" t="e">
        <f t="shared" si="14"/>
        <v>#REF!</v>
      </c>
      <c r="K28" s="342" t="e">
        <f t="shared" si="14"/>
        <v>#REF!</v>
      </c>
      <c r="L28" s="342" t="e">
        <f t="shared" si="14"/>
        <v>#REF!</v>
      </c>
      <c r="M28" s="342" t="e">
        <f t="shared" si="14"/>
        <v>#REF!</v>
      </c>
      <c r="N28" s="342" t="e">
        <f t="shared" si="14"/>
        <v>#REF!</v>
      </c>
      <c r="O28" s="342" t="e">
        <f t="shared" si="14"/>
        <v>#REF!</v>
      </c>
      <c r="P28" s="342" t="e">
        <f t="shared" si="14"/>
        <v>#REF!</v>
      </c>
      <c r="Q28" s="342" t="e">
        <f t="shared" si="14"/>
        <v>#REF!</v>
      </c>
      <c r="R28" s="342" t="e">
        <f t="shared" si="14"/>
        <v>#REF!</v>
      </c>
      <c r="S28" s="342" t="e">
        <f t="shared" si="14"/>
        <v>#REF!</v>
      </c>
      <c r="T28" s="342" t="e">
        <f t="shared" si="14"/>
        <v>#REF!</v>
      </c>
      <c r="U28" s="342" t="e">
        <f t="shared" si="14"/>
        <v>#REF!</v>
      </c>
      <c r="V28" s="342" t="e">
        <f t="shared" si="14"/>
        <v>#REF!</v>
      </c>
      <c r="W28" s="342" t="e">
        <f t="shared" si="14"/>
        <v>#REF!</v>
      </c>
      <c r="X28" s="342" t="e">
        <f t="shared" si="14"/>
        <v>#REF!</v>
      </c>
      <c r="Y28" s="342" t="e">
        <f t="shared" si="14"/>
        <v>#REF!</v>
      </c>
      <c r="Z28" s="347"/>
      <c r="AA28" s="347"/>
      <c r="AB28" s="347"/>
      <c r="AC28" s="347"/>
      <c r="AD28" s="347"/>
      <c r="AE28" s="347"/>
      <c r="AF28" s="347"/>
      <c r="AG28" s="347"/>
      <c r="AH28" s="347"/>
    </row>
    <row r="29" spans="2:105" s="328" customFormat="1" ht="15.75" hidden="1" outlineLevel="1" thickTop="1" thickBot="1">
      <c r="B29" s="339" t="s">
        <v>189</v>
      </c>
      <c r="C29" s="335"/>
      <c r="D29" s="341"/>
      <c r="E29" s="579">
        <f>IF(E21-SUM(C22:C28)&lt;0,0,E21-SUM(C22:C28))</f>
        <v>0</v>
      </c>
      <c r="F29" s="371" t="e">
        <f t="shared" ref="F29:Y29" si="15">IF(F21-SUM(E22:E28)&lt;0,0,F21-SUM(E22:E28))</f>
        <v>#REF!</v>
      </c>
      <c r="G29" s="372" t="e">
        <f t="shared" si="15"/>
        <v>#REF!</v>
      </c>
      <c r="H29" s="372" t="e">
        <f t="shared" si="15"/>
        <v>#REF!</v>
      </c>
      <c r="I29" s="372" t="e">
        <f t="shared" si="15"/>
        <v>#REF!</v>
      </c>
      <c r="J29" s="373" t="e">
        <f t="shared" si="15"/>
        <v>#REF!</v>
      </c>
      <c r="K29" s="374" t="e">
        <f t="shared" si="15"/>
        <v>#REF!</v>
      </c>
      <c r="L29" s="371" t="e">
        <f t="shared" si="15"/>
        <v>#REF!</v>
      </c>
      <c r="M29" s="373" t="e">
        <f t="shared" si="15"/>
        <v>#REF!</v>
      </c>
      <c r="N29" s="373" t="e">
        <f t="shared" si="15"/>
        <v>#REF!</v>
      </c>
      <c r="O29" s="373" t="e">
        <f t="shared" si="15"/>
        <v>#REF!</v>
      </c>
      <c r="P29" s="373" t="e">
        <f t="shared" si="15"/>
        <v>#REF!</v>
      </c>
      <c r="Q29" s="373" t="e">
        <f t="shared" si="15"/>
        <v>#REF!</v>
      </c>
      <c r="R29" s="373" t="e">
        <f t="shared" si="15"/>
        <v>#REF!</v>
      </c>
      <c r="S29" s="373" t="e">
        <f t="shared" si="15"/>
        <v>#REF!</v>
      </c>
      <c r="T29" s="373" t="e">
        <f t="shared" si="15"/>
        <v>#REF!</v>
      </c>
      <c r="U29" s="373" t="e">
        <f t="shared" si="15"/>
        <v>#REF!</v>
      </c>
      <c r="V29" s="373" t="e">
        <f t="shared" si="15"/>
        <v>#REF!</v>
      </c>
      <c r="W29" s="373" t="e">
        <f t="shared" si="15"/>
        <v>#REF!</v>
      </c>
      <c r="X29" s="373" t="e">
        <f t="shared" si="15"/>
        <v>#REF!</v>
      </c>
      <c r="Y29" s="373" t="e">
        <f t="shared" si="15"/>
        <v>#REF!</v>
      </c>
      <c r="Z29" s="347"/>
      <c r="AA29" s="347"/>
      <c r="AB29" s="347"/>
      <c r="AC29" s="347"/>
      <c r="AD29" s="347"/>
      <c r="AE29" s="347"/>
      <c r="AF29" s="347"/>
      <c r="AG29" s="347"/>
      <c r="AH29" s="347"/>
    </row>
    <row r="30" spans="2:105" s="328" customFormat="1" ht="15" hidden="1" outlineLevel="1" thickTop="1">
      <c r="B30" s="343" t="s">
        <v>356</v>
      </c>
      <c r="C30" s="344">
        <f>C15</f>
        <v>0.4</v>
      </c>
      <c r="D30" s="580"/>
      <c r="E30" s="581">
        <f t="shared" ref="E30:Y30" si="16">E29*$C$30</f>
        <v>0</v>
      </c>
      <c r="F30" s="345" t="e">
        <f t="shared" si="16"/>
        <v>#REF!</v>
      </c>
      <c r="G30" s="345" t="e">
        <f t="shared" si="16"/>
        <v>#REF!</v>
      </c>
      <c r="H30" s="345" t="e">
        <f t="shared" si="16"/>
        <v>#REF!</v>
      </c>
      <c r="I30" s="345" t="e">
        <f t="shared" si="16"/>
        <v>#REF!</v>
      </c>
      <c r="J30" s="345" t="e">
        <f t="shared" si="16"/>
        <v>#REF!</v>
      </c>
      <c r="K30" s="345" t="e">
        <f t="shared" si="16"/>
        <v>#REF!</v>
      </c>
      <c r="L30" s="345" t="e">
        <f t="shared" si="16"/>
        <v>#REF!</v>
      </c>
      <c r="M30" s="345" t="e">
        <f t="shared" si="16"/>
        <v>#REF!</v>
      </c>
      <c r="N30" s="345" t="e">
        <f t="shared" si="16"/>
        <v>#REF!</v>
      </c>
      <c r="O30" s="345" t="e">
        <f t="shared" si="16"/>
        <v>#REF!</v>
      </c>
      <c r="P30" s="345" t="e">
        <f t="shared" si="16"/>
        <v>#REF!</v>
      </c>
      <c r="Q30" s="345" t="e">
        <f t="shared" si="16"/>
        <v>#REF!</v>
      </c>
      <c r="R30" s="345" t="e">
        <f t="shared" si="16"/>
        <v>#REF!</v>
      </c>
      <c r="S30" s="345" t="e">
        <f t="shared" si="16"/>
        <v>#REF!</v>
      </c>
      <c r="T30" s="345" t="e">
        <f t="shared" si="16"/>
        <v>#REF!</v>
      </c>
      <c r="U30" s="345" t="e">
        <f t="shared" si="16"/>
        <v>#REF!</v>
      </c>
      <c r="V30" s="345" t="e">
        <f t="shared" si="16"/>
        <v>#REF!</v>
      </c>
      <c r="W30" s="345" t="e">
        <f t="shared" si="16"/>
        <v>#REF!</v>
      </c>
      <c r="X30" s="345" t="e">
        <f t="shared" si="16"/>
        <v>#REF!</v>
      </c>
      <c r="Y30" s="345" t="e">
        <f t="shared" si="16"/>
        <v>#REF!</v>
      </c>
      <c r="Z30" s="347"/>
      <c r="AA30" s="347"/>
      <c r="AB30" s="347"/>
      <c r="AC30" s="347"/>
      <c r="AD30" s="347"/>
      <c r="AE30" s="347"/>
      <c r="AF30" s="347"/>
      <c r="AG30" s="347"/>
      <c r="AH30" s="347"/>
      <c r="AI30" s="335"/>
      <c r="AJ30" s="335"/>
      <c r="AK30" s="335"/>
      <c r="AL30" s="335"/>
      <c r="AM30" s="335"/>
      <c r="AN30" s="335"/>
      <c r="AO30" s="335"/>
      <c r="AP30" s="335"/>
      <c r="AQ30" s="335"/>
      <c r="AR30" s="335"/>
      <c r="AS30" s="335"/>
      <c r="AT30" s="335"/>
      <c r="AU30" s="335"/>
      <c r="AV30" s="335"/>
      <c r="AW30" s="335"/>
      <c r="AX30" s="335"/>
      <c r="AY30" s="335"/>
      <c r="AZ30" s="335"/>
      <c r="BA30" s="335"/>
      <c r="BB30" s="335"/>
      <c r="BC30" s="335"/>
      <c r="BD30" s="335"/>
      <c r="BE30" s="335"/>
      <c r="BF30" s="335"/>
      <c r="BG30" s="335"/>
      <c r="BH30" s="335"/>
      <c r="BI30" s="335"/>
      <c r="BJ30" s="335"/>
      <c r="BK30" s="335"/>
      <c r="BL30" s="335"/>
      <c r="BM30" s="335"/>
      <c r="BN30" s="335"/>
      <c r="BO30" s="335"/>
      <c r="BP30" s="335"/>
      <c r="BQ30" s="335"/>
      <c r="BR30" s="335"/>
      <c r="BS30" s="335"/>
      <c r="BT30" s="335"/>
      <c r="BU30" s="335"/>
      <c r="BV30" s="335"/>
      <c r="BW30" s="335"/>
      <c r="BX30" s="335"/>
      <c r="BY30" s="335"/>
      <c r="BZ30" s="335"/>
      <c r="CA30" s="335"/>
      <c r="CB30" s="335"/>
      <c r="CC30" s="335"/>
      <c r="CD30" s="335"/>
      <c r="CE30" s="335"/>
      <c r="CF30" s="335"/>
      <c r="CG30" s="335"/>
      <c r="CH30" s="335"/>
      <c r="CI30" s="335"/>
      <c r="CJ30" s="335"/>
      <c r="CK30" s="335"/>
      <c r="CL30" s="335"/>
      <c r="CM30" s="335"/>
      <c r="CN30" s="335"/>
      <c r="CO30" s="335"/>
      <c r="CP30" s="335"/>
      <c r="CQ30" s="335"/>
      <c r="CR30" s="335"/>
      <c r="CS30" s="335"/>
      <c r="CT30" s="335"/>
      <c r="CU30" s="335"/>
      <c r="CV30" s="335"/>
      <c r="CW30" s="335"/>
      <c r="CX30" s="335"/>
      <c r="CY30" s="335"/>
      <c r="CZ30" s="335"/>
      <c r="DA30" s="335"/>
    </row>
    <row r="31" spans="2:105" s="347" customFormat="1" hidden="1" outlineLevel="1"/>
    <row r="32" spans="2:105" s="356" customFormat="1" ht="14.25" customHeight="1" collapsed="1">
      <c r="B32" s="355"/>
      <c r="C32" s="361"/>
      <c r="D32" s="362"/>
      <c r="E32" s="362"/>
      <c r="F32" s="362"/>
      <c r="G32" s="362"/>
      <c r="H32" s="362"/>
      <c r="I32" s="362"/>
      <c r="J32" s="362"/>
      <c r="K32" s="362"/>
      <c r="L32" s="362"/>
      <c r="M32" s="362"/>
      <c r="N32" s="362"/>
      <c r="O32" s="362"/>
      <c r="P32" s="362"/>
      <c r="Q32" s="362"/>
      <c r="R32" s="362"/>
      <c r="S32" s="362"/>
      <c r="T32" s="362"/>
      <c r="U32" s="362"/>
      <c r="V32" s="362"/>
      <c r="W32" s="362"/>
      <c r="X32" s="362"/>
      <c r="Y32" s="362"/>
    </row>
    <row r="33" spans="1:25" s="347" customFormat="1">
      <c r="A33" s="348" t="s">
        <v>190</v>
      </c>
    </row>
    <row r="34" spans="1:25" s="316" customFormat="1">
      <c r="A34" s="356"/>
      <c r="B34" s="555"/>
      <c r="C34" s="346"/>
      <c r="D34" s="318" t="s">
        <v>33</v>
      </c>
      <c r="E34" s="318"/>
      <c r="F34" s="319" t="s">
        <v>352</v>
      </c>
      <c r="G34" s="319" t="s">
        <v>353</v>
      </c>
      <c r="H34" s="319" t="s">
        <v>167</v>
      </c>
      <c r="I34" s="319" t="s">
        <v>168</v>
      </c>
      <c r="J34" s="319" t="s">
        <v>169</v>
      </c>
      <c r="K34" s="319" t="s">
        <v>170</v>
      </c>
      <c r="L34" s="319" t="s">
        <v>171</v>
      </c>
      <c r="M34" s="319" t="s">
        <v>172</v>
      </c>
      <c r="N34" s="319" t="s">
        <v>173</v>
      </c>
      <c r="O34" s="319" t="s">
        <v>236</v>
      </c>
      <c r="P34" s="319" t="s">
        <v>334</v>
      </c>
      <c r="Q34" s="319" t="s">
        <v>335</v>
      </c>
      <c r="R34" s="319" t="s">
        <v>336</v>
      </c>
      <c r="S34" s="319" t="s">
        <v>337</v>
      </c>
      <c r="T34" s="319" t="s">
        <v>338</v>
      </c>
      <c r="U34" s="319" t="s">
        <v>339</v>
      </c>
      <c r="V34" s="319" t="s">
        <v>340</v>
      </c>
      <c r="W34" s="319" t="s">
        <v>341</v>
      </c>
      <c r="X34" s="319" t="s">
        <v>342</v>
      </c>
      <c r="Y34" s="319" t="s">
        <v>235</v>
      </c>
    </row>
    <row r="35" spans="1:25" s="320" customFormat="1" ht="11.25">
      <c r="A35" s="366"/>
      <c r="B35" s="405"/>
      <c r="C35" s="324"/>
      <c r="D35" s="322"/>
      <c r="E35" s="582"/>
      <c r="F35" s="323">
        <f t="shared" ref="F35:Y35" si="17">F5</f>
        <v>1</v>
      </c>
      <c r="G35" s="323">
        <f t="shared" si="17"/>
        <v>2</v>
      </c>
      <c r="H35" s="323">
        <f t="shared" si="17"/>
        <v>3</v>
      </c>
      <c r="I35" s="323">
        <f t="shared" si="17"/>
        <v>4</v>
      </c>
      <c r="J35" s="323">
        <f t="shared" si="17"/>
        <v>5</v>
      </c>
      <c r="K35" s="323">
        <f t="shared" si="17"/>
        <v>6</v>
      </c>
      <c r="L35" s="323">
        <f t="shared" si="17"/>
        <v>7</v>
      </c>
      <c r="M35" s="323">
        <f t="shared" si="17"/>
        <v>8</v>
      </c>
      <c r="N35" s="323">
        <f t="shared" si="17"/>
        <v>9</v>
      </c>
      <c r="O35" s="323">
        <f t="shared" si="17"/>
        <v>10</v>
      </c>
      <c r="P35" s="323">
        <f t="shared" si="17"/>
        <v>11</v>
      </c>
      <c r="Q35" s="323">
        <f t="shared" si="17"/>
        <v>12</v>
      </c>
      <c r="R35" s="323">
        <f t="shared" si="17"/>
        <v>13</v>
      </c>
      <c r="S35" s="323">
        <f t="shared" si="17"/>
        <v>14</v>
      </c>
      <c r="T35" s="323">
        <f t="shared" si="17"/>
        <v>15</v>
      </c>
      <c r="U35" s="323">
        <f t="shared" si="17"/>
        <v>16</v>
      </c>
      <c r="V35" s="323">
        <f t="shared" si="17"/>
        <v>17</v>
      </c>
      <c r="W35" s="323">
        <f t="shared" si="17"/>
        <v>18</v>
      </c>
      <c r="X35" s="323">
        <f t="shared" si="17"/>
        <v>19</v>
      </c>
      <c r="Y35" s="323">
        <f t="shared" si="17"/>
        <v>20</v>
      </c>
    </row>
    <row r="36" spans="1:25" s="347" customFormat="1">
      <c r="A36" s="348"/>
      <c r="B36" s="556" t="s">
        <v>357</v>
      </c>
      <c r="C36" s="349"/>
      <c r="D36" s="571" t="e">
        <f t="shared" ref="D36:D41" si="18">SUM(F36:Y36)</f>
        <v>#REF!</v>
      </c>
      <c r="E36" s="569"/>
      <c r="F36" s="376" t="e">
        <f t="shared" ref="F36:T36" si="19">SUM(F37:F38)</f>
        <v>#REF!</v>
      </c>
      <c r="G36" s="376" t="e">
        <f t="shared" si="19"/>
        <v>#REF!</v>
      </c>
      <c r="H36" s="376" t="e">
        <f t="shared" si="19"/>
        <v>#REF!</v>
      </c>
      <c r="I36" s="376" t="e">
        <f t="shared" si="19"/>
        <v>#REF!</v>
      </c>
      <c r="J36" s="376" t="e">
        <f t="shared" si="19"/>
        <v>#REF!</v>
      </c>
      <c r="K36" s="376" t="e">
        <f t="shared" si="19"/>
        <v>#REF!</v>
      </c>
      <c r="L36" s="376" t="e">
        <f t="shared" si="19"/>
        <v>#REF!</v>
      </c>
      <c r="M36" s="376" t="e">
        <f t="shared" si="19"/>
        <v>#REF!</v>
      </c>
      <c r="N36" s="376" t="e">
        <f t="shared" si="19"/>
        <v>#REF!</v>
      </c>
      <c r="O36" s="376" t="e">
        <f t="shared" si="19"/>
        <v>#REF!</v>
      </c>
      <c r="P36" s="376" t="e">
        <f t="shared" si="19"/>
        <v>#REF!</v>
      </c>
      <c r="Q36" s="376" t="e">
        <f t="shared" si="19"/>
        <v>#REF!</v>
      </c>
      <c r="R36" s="376" t="e">
        <f t="shared" si="19"/>
        <v>#REF!</v>
      </c>
      <c r="S36" s="376" t="e">
        <f t="shared" si="19"/>
        <v>#REF!</v>
      </c>
      <c r="T36" s="376" t="e">
        <f t="shared" si="19"/>
        <v>#REF!</v>
      </c>
      <c r="U36" s="376" t="e">
        <f>SUM(U37:U38)</f>
        <v>#REF!</v>
      </c>
      <c r="V36" s="376" t="e">
        <f>SUM(V37:V38)</f>
        <v>#REF!</v>
      </c>
      <c r="W36" s="376" t="e">
        <f>SUM(W37:W38)</f>
        <v>#REF!</v>
      </c>
      <c r="X36" s="376" t="e">
        <f>SUM(X37:X38)</f>
        <v>#REF!</v>
      </c>
      <c r="Y36" s="376" t="e">
        <f>SUM(Y37:Y38)</f>
        <v>#REF!</v>
      </c>
    </row>
    <row r="37" spans="1:25" s="347" customFormat="1">
      <c r="A37" s="348"/>
      <c r="B37" s="425" t="s">
        <v>358</v>
      </c>
      <c r="C37" s="350"/>
      <c r="D37" s="571" t="e">
        <f t="shared" si="18"/>
        <v>#REF!</v>
      </c>
      <c r="E37" s="571"/>
      <c r="F37" s="377" t="e">
        <f t="shared" ref="F37:T37" si="20">IF(F16&lt;0,0,F16)</f>
        <v>#REF!</v>
      </c>
      <c r="G37" s="377" t="e">
        <f t="shared" si="20"/>
        <v>#REF!</v>
      </c>
      <c r="H37" s="377" t="e">
        <f t="shared" si="20"/>
        <v>#REF!</v>
      </c>
      <c r="I37" s="377" t="e">
        <f t="shared" si="20"/>
        <v>#REF!</v>
      </c>
      <c r="J37" s="377" t="e">
        <f t="shared" si="20"/>
        <v>#REF!</v>
      </c>
      <c r="K37" s="377" t="e">
        <f t="shared" si="20"/>
        <v>#REF!</v>
      </c>
      <c r="L37" s="377" t="e">
        <f t="shared" si="20"/>
        <v>#REF!</v>
      </c>
      <c r="M37" s="377" t="e">
        <f t="shared" si="20"/>
        <v>#REF!</v>
      </c>
      <c r="N37" s="377" t="e">
        <f t="shared" si="20"/>
        <v>#REF!</v>
      </c>
      <c r="O37" s="377" t="e">
        <f t="shared" si="20"/>
        <v>#REF!</v>
      </c>
      <c r="P37" s="377" t="e">
        <f t="shared" si="20"/>
        <v>#REF!</v>
      </c>
      <c r="Q37" s="377" t="e">
        <f t="shared" si="20"/>
        <v>#REF!</v>
      </c>
      <c r="R37" s="377" t="e">
        <f t="shared" si="20"/>
        <v>#REF!</v>
      </c>
      <c r="S37" s="377" t="e">
        <f t="shared" si="20"/>
        <v>#REF!</v>
      </c>
      <c r="T37" s="377" t="e">
        <f t="shared" si="20"/>
        <v>#REF!</v>
      </c>
      <c r="U37" s="377" t="e">
        <f>IF(U16&lt;0,0,U16)</f>
        <v>#REF!</v>
      </c>
      <c r="V37" s="377" t="e">
        <f>IF(V16&lt;0,0,V16)</f>
        <v>#REF!</v>
      </c>
      <c r="W37" s="377" t="e">
        <f>IF(W16&lt;0,0,W16)</f>
        <v>#REF!</v>
      </c>
      <c r="X37" s="377" t="e">
        <f>IF(X16&lt;0,0,X16)</f>
        <v>#REF!</v>
      </c>
      <c r="Y37" s="377" t="e">
        <f>IF(Y16&lt;0,0,Y16)</f>
        <v>#REF!</v>
      </c>
    </row>
    <row r="38" spans="1:25" s="347" customFormat="1">
      <c r="A38" s="348"/>
      <c r="B38" s="425" t="s">
        <v>191</v>
      </c>
      <c r="C38" s="350"/>
      <c r="D38" s="571" t="e">
        <f t="shared" si="18"/>
        <v>#REF!</v>
      </c>
      <c r="E38" s="571"/>
      <c r="F38" s="377" t="e">
        <f t="shared" ref="F38:T38" si="21">SUM(F39:F41)</f>
        <v>#REF!</v>
      </c>
      <c r="G38" s="377" t="e">
        <f t="shared" si="21"/>
        <v>#REF!</v>
      </c>
      <c r="H38" s="377" t="e">
        <f t="shared" si="21"/>
        <v>#REF!</v>
      </c>
      <c r="I38" s="377" t="e">
        <f t="shared" si="21"/>
        <v>#REF!</v>
      </c>
      <c r="J38" s="377" t="e">
        <f t="shared" si="21"/>
        <v>#REF!</v>
      </c>
      <c r="K38" s="377" t="e">
        <f t="shared" si="21"/>
        <v>#REF!</v>
      </c>
      <c r="L38" s="377" t="e">
        <f t="shared" si="21"/>
        <v>#REF!</v>
      </c>
      <c r="M38" s="377" t="e">
        <f t="shared" si="21"/>
        <v>#REF!</v>
      </c>
      <c r="N38" s="377" t="e">
        <f t="shared" si="21"/>
        <v>#REF!</v>
      </c>
      <c r="O38" s="377" t="e">
        <f t="shared" si="21"/>
        <v>#REF!</v>
      </c>
      <c r="P38" s="377" t="e">
        <f t="shared" si="21"/>
        <v>#REF!</v>
      </c>
      <c r="Q38" s="377" t="e">
        <f t="shared" si="21"/>
        <v>#REF!</v>
      </c>
      <c r="R38" s="377" t="e">
        <f t="shared" si="21"/>
        <v>#REF!</v>
      </c>
      <c r="S38" s="377" t="e">
        <f t="shared" si="21"/>
        <v>#REF!</v>
      </c>
      <c r="T38" s="377" t="e">
        <f t="shared" si="21"/>
        <v>#REF!</v>
      </c>
      <c r="U38" s="377" t="e">
        <f>SUM(U39:U41)</f>
        <v>#REF!</v>
      </c>
      <c r="V38" s="377" t="e">
        <f>SUM(V39:V41)</f>
        <v>#REF!</v>
      </c>
      <c r="W38" s="377" t="e">
        <f>SUM(W39:W41)</f>
        <v>#REF!</v>
      </c>
      <c r="X38" s="377" t="e">
        <f>SUM(X39:X41)</f>
        <v>#REF!</v>
      </c>
      <c r="Y38" s="377" t="e">
        <f>SUM(Y39:Y41)</f>
        <v>#REF!</v>
      </c>
    </row>
    <row r="39" spans="1:25" s="347" customFormat="1" outlineLevel="1">
      <c r="A39" s="348"/>
      <c r="B39" s="425"/>
      <c r="C39" s="583" t="s">
        <v>381</v>
      </c>
      <c r="D39" s="571" t="e">
        <f t="shared" si="18"/>
        <v>#REF!</v>
      </c>
      <c r="E39" s="571"/>
      <c r="F39" s="377" t="e">
        <f>#REF!</f>
        <v>#REF!</v>
      </c>
      <c r="G39" s="377" t="e">
        <f>#REF!</f>
        <v>#REF!</v>
      </c>
      <c r="H39" s="377" t="e">
        <f>#REF!</f>
        <v>#REF!</v>
      </c>
      <c r="I39" s="377" t="e">
        <f>#REF!</f>
        <v>#REF!</v>
      </c>
      <c r="J39" s="377" t="e">
        <f>#REF!</f>
        <v>#REF!</v>
      </c>
      <c r="K39" s="377" t="e">
        <f>#REF!</f>
        <v>#REF!</v>
      </c>
      <c r="L39" s="377" t="e">
        <f>#REF!</f>
        <v>#REF!</v>
      </c>
      <c r="M39" s="377" t="e">
        <f>#REF!</f>
        <v>#REF!</v>
      </c>
      <c r="N39" s="377" t="e">
        <f>#REF!</f>
        <v>#REF!</v>
      </c>
      <c r="O39" s="377" t="e">
        <f>#REF!</f>
        <v>#REF!</v>
      </c>
      <c r="P39" s="377" t="e">
        <f>#REF!</f>
        <v>#REF!</v>
      </c>
      <c r="Q39" s="377" t="e">
        <f>#REF!</f>
        <v>#REF!</v>
      </c>
      <c r="R39" s="377" t="e">
        <f>#REF!</f>
        <v>#REF!</v>
      </c>
      <c r="S39" s="377" t="e">
        <f>#REF!</f>
        <v>#REF!</v>
      </c>
      <c r="T39" s="377" t="e">
        <f>#REF!</f>
        <v>#REF!</v>
      </c>
      <c r="U39" s="377" t="e">
        <f>#REF!</f>
        <v>#REF!</v>
      </c>
      <c r="V39" s="377" t="e">
        <f>#REF!</f>
        <v>#REF!</v>
      </c>
      <c r="W39" s="377" t="e">
        <f>#REF!</f>
        <v>#REF!</v>
      </c>
      <c r="X39" s="377" t="e">
        <f>#REF!</f>
        <v>#REF!</v>
      </c>
      <c r="Y39" s="377" t="e">
        <f>#REF!</f>
        <v>#REF!</v>
      </c>
    </row>
    <row r="40" spans="1:25" s="347" customFormat="1" outlineLevel="1">
      <c r="A40" s="348"/>
      <c r="B40" s="425"/>
      <c r="C40" s="583" t="s">
        <v>382</v>
      </c>
      <c r="D40" s="571" t="e">
        <f t="shared" si="18"/>
        <v>#REF!</v>
      </c>
      <c r="E40" s="571"/>
      <c r="F40" s="377" t="e">
        <f>#REF!</f>
        <v>#REF!</v>
      </c>
      <c r="G40" s="377" t="e">
        <f>#REF!</f>
        <v>#REF!</v>
      </c>
      <c r="H40" s="377" t="e">
        <f>#REF!</f>
        <v>#REF!</v>
      </c>
      <c r="I40" s="377" t="e">
        <f>#REF!</f>
        <v>#REF!</v>
      </c>
      <c r="J40" s="377" t="e">
        <f>#REF!</f>
        <v>#REF!</v>
      </c>
      <c r="K40" s="377" t="e">
        <f>#REF!</f>
        <v>#REF!</v>
      </c>
      <c r="L40" s="377" t="e">
        <f>#REF!</f>
        <v>#REF!</v>
      </c>
      <c r="M40" s="377" t="e">
        <f>#REF!</f>
        <v>#REF!</v>
      </c>
      <c r="N40" s="377" t="e">
        <f>#REF!</f>
        <v>#REF!</v>
      </c>
      <c r="O40" s="377" t="e">
        <f>#REF!</f>
        <v>#REF!</v>
      </c>
      <c r="P40" s="377" t="e">
        <f>#REF!</f>
        <v>#REF!</v>
      </c>
      <c r="Q40" s="377" t="e">
        <f>#REF!</f>
        <v>#REF!</v>
      </c>
      <c r="R40" s="377" t="e">
        <f>#REF!</f>
        <v>#REF!</v>
      </c>
      <c r="S40" s="377" t="e">
        <f>#REF!</f>
        <v>#REF!</v>
      </c>
      <c r="T40" s="377" t="e">
        <f>#REF!</f>
        <v>#REF!</v>
      </c>
      <c r="U40" s="377" t="e">
        <f>#REF!</f>
        <v>#REF!</v>
      </c>
      <c r="V40" s="377" t="e">
        <f>#REF!</f>
        <v>#REF!</v>
      </c>
      <c r="W40" s="377" t="e">
        <f>#REF!</f>
        <v>#REF!</v>
      </c>
      <c r="X40" s="377" t="e">
        <f>#REF!</f>
        <v>#REF!</v>
      </c>
      <c r="Y40" s="377" t="e">
        <f>#REF!</f>
        <v>#REF!</v>
      </c>
    </row>
    <row r="41" spans="1:25" s="347" customFormat="1" outlineLevel="1">
      <c r="A41" s="348"/>
      <c r="B41" s="425"/>
      <c r="C41" s="583" t="s">
        <v>378</v>
      </c>
      <c r="D41" s="571" t="e">
        <f t="shared" si="18"/>
        <v>#REF!</v>
      </c>
      <c r="E41" s="571"/>
      <c r="F41" s="377" t="e">
        <f>#REF!</f>
        <v>#REF!</v>
      </c>
      <c r="G41" s="377" t="e">
        <f>#REF!</f>
        <v>#REF!</v>
      </c>
      <c r="H41" s="377" t="e">
        <f>#REF!</f>
        <v>#REF!</v>
      </c>
      <c r="I41" s="377" t="e">
        <f>#REF!</f>
        <v>#REF!</v>
      </c>
      <c r="J41" s="377" t="e">
        <f>#REF!</f>
        <v>#REF!</v>
      </c>
      <c r="K41" s="377" t="e">
        <f>#REF!</f>
        <v>#REF!</v>
      </c>
      <c r="L41" s="377" t="e">
        <f>#REF!</f>
        <v>#REF!</v>
      </c>
      <c r="M41" s="377" t="e">
        <f>#REF!</f>
        <v>#REF!</v>
      </c>
      <c r="N41" s="377" t="e">
        <f>#REF!</f>
        <v>#REF!</v>
      </c>
      <c r="O41" s="377" t="e">
        <f>#REF!</f>
        <v>#REF!</v>
      </c>
      <c r="P41" s="377" t="e">
        <f>#REF!</f>
        <v>#REF!</v>
      </c>
      <c r="Q41" s="377" t="e">
        <f>#REF!</f>
        <v>#REF!</v>
      </c>
      <c r="R41" s="377" t="e">
        <f>#REF!</f>
        <v>#REF!</v>
      </c>
      <c r="S41" s="377" t="e">
        <f>#REF!</f>
        <v>#REF!</v>
      </c>
      <c r="T41" s="377" t="e">
        <f>#REF!</f>
        <v>#REF!</v>
      </c>
      <c r="U41" s="377" t="e">
        <f>#REF!</f>
        <v>#REF!</v>
      </c>
      <c r="V41" s="377" t="e">
        <f>#REF!</f>
        <v>#REF!</v>
      </c>
      <c r="W41" s="377" t="e">
        <f>#REF!</f>
        <v>#REF!</v>
      </c>
      <c r="X41" s="377" t="e">
        <f>#REF!</f>
        <v>#REF!</v>
      </c>
      <c r="Y41" s="377" t="e">
        <f>#REF!</f>
        <v>#REF!</v>
      </c>
    </row>
    <row r="42" spans="1:25" s="347" customFormat="1">
      <c r="A42" s="348"/>
      <c r="B42" s="557"/>
      <c r="C42" s="351"/>
      <c r="D42" s="378"/>
      <c r="E42" s="378"/>
      <c r="F42" s="379"/>
      <c r="G42" s="379"/>
      <c r="H42" s="379"/>
      <c r="I42" s="379"/>
      <c r="J42" s="379"/>
      <c r="K42" s="379"/>
      <c r="L42" s="379"/>
      <c r="M42" s="379"/>
      <c r="N42" s="379"/>
      <c r="O42" s="379"/>
      <c r="P42" s="379"/>
      <c r="Q42" s="379"/>
      <c r="R42" s="379"/>
      <c r="S42" s="379"/>
      <c r="T42" s="379"/>
      <c r="U42" s="379"/>
      <c r="V42" s="379"/>
      <c r="W42" s="379"/>
      <c r="X42" s="379"/>
      <c r="Y42" s="379"/>
    </row>
    <row r="43" spans="1:25" s="347" customFormat="1">
      <c r="A43" s="348"/>
      <c r="B43" s="556" t="s">
        <v>359</v>
      </c>
      <c r="C43" s="350"/>
      <c r="D43" s="571" t="e">
        <f>SUM(F43:Y43)</f>
        <v>#REF!</v>
      </c>
      <c r="E43" s="569"/>
      <c r="F43" s="376" t="e">
        <f t="shared" ref="F43:Y43" si="22">SUM(F44:F44)</f>
        <v>#REF!</v>
      </c>
      <c r="G43" s="376" t="e">
        <f t="shared" si="22"/>
        <v>#REF!</v>
      </c>
      <c r="H43" s="376" t="e">
        <f t="shared" si="22"/>
        <v>#REF!</v>
      </c>
      <c r="I43" s="376" t="e">
        <f t="shared" si="22"/>
        <v>#REF!</v>
      </c>
      <c r="J43" s="376" t="e">
        <f t="shared" si="22"/>
        <v>#REF!</v>
      </c>
      <c r="K43" s="376" t="e">
        <f t="shared" si="22"/>
        <v>#REF!</v>
      </c>
      <c r="L43" s="376" t="e">
        <f t="shared" si="22"/>
        <v>#REF!</v>
      </c>
      <c r="M43" s="376" t="e">
        <f t="shared" si="22"/>
        <v>#REF!</v>
      </c>
      <c r="N43" s="376" t="e">
        <f t="shared" si="22"/>
        <v>#REF!</v>
      </c>
      <c r="O43" s="376" t="e">
        <f t="shared" si="22"/>
        <v>#REF!</v>
      </c>
      <c r="P43" s="376" t="e">
        <f t="shared" si="22"/>
        <v>#REF!</v>
      </c>
      <c r="Q43" s="376" t="e">
        <f t="shared" si="22"/>
        <v>#REF!</v>
      </c>
      <c r="R43" s="376" t="e">
        <f t="shared" si="22"/>
        <v>#REF!</v>
      </c>
      <c r="S43" s="376" t="e">
        <f t="shared" si="22"/>
        <v>#REF!</v>
      </c>
      <c r="T43" s="376" t="e">
        <f t="shared" si="22"/>
        <v>#REF!</v>
      </c>
      <c r="U43" s="376" t="e">
        <f t="shared" si="22"/>
        <v>#REF!</v>
      </c>
      <c r="V43" s="376" t="e">
        <f t="shared" si="22"/>
        <v>#REF!</v>
      </c>
      <c r="W43" s="376" t="e">
        <f t="shared" si="22"/>
        <v>#REF!</v>
      </c>
      <c r="X43" s="376" t="e">
        <f t="shared" si="22"/>
        <v>#REF!</v>
      </c>
      <c r="Y43" s="376" t="e">
        <f t="shared" si="22"/>
        <v>#REF!</v>
      </c>
    </row>
    <row r="44" spans="1:25" s="347" customFormat="1">
      <c r="A44" s="348"/>
      <c r="B44" s="425" t="s">
        <v>192</v>
      </c>
      <c r="C44" s="350"/>
      <c r="D44" s="571" t="e">
        <f>SUM(F44:Y44)</f>
        <v>#REF!</v>
      </c>
      <c r="E44" s="571"/>
      <c r="F44" s="377" t="e">
        <f t="shared" ref="F44:T44" si="23">IF(F16&gt;0,0,-F16)</f>
        <v>#REF!</v>
      </c>
      <c r="G44" s="377" t="e">
        <f t="shared" si="23"/>
        <v>#REF!</v>
      </c>
      <c r="H44" s="377" t="e">
        <f t="shared" si="23"/>
        <v>#REF!</v>
      </c>
      <c r="I44" s="377" t="e">
        <f t="shared" si="23"/>
        <v>#REF!</v>
      </c>
      <c r="J44" s="377" t="e">
        <f t="shared" si="23"/>
        <v>#REF!</v>
      </c>
      <c r="K44" s="377" t="e">
        <f t="shared" si="23"/>
        <v>#REF!</v>
      </c>
      <c r="L44" s="377" t="e">
        <f t="shared" si="23"/>
        <v>#REF!</v>
      </c>
      <c r="M44" s="377" t="e">
        <f t="shared" si="23"/>
        <v>#REF!</v>
      </c>
      <c r="N44" s="377" t="e">
        <f t="shared" si="23"/>
        <v>#REF!</v>
      </c>
      <c r="O44" s="377" t="e">
        <f t="shared" si="23"/>
        <v>#REF!</v>
      </c>
      <c r="P44" s="377" t="e">
        <f t="shared" si="23"/>
        <v>#REF!</v>
      </c>
      <c r="Q44" s="377" t="e">
        <f t="shared" si="23"/>
        <v>#REF!</v>
      </c>
      <c r="R44" s="377" t="e">
        <f t="shared" si="23"/>
        <v>#REF!</v>
      </c>
      <c r="S44" s="377" t="e">
        <f t="shared" si="23"/>
        <v>#REF!</v>
      </c>
      <c r="T44" s="377" t="e">
        <f t="shared" si="23"/>
        <v>#REF!</v>
      </c>
      <c r="U44" s="377" t="e">
        <f>IF(U16&gt;0,0,-U16)</f>
        <v>#REF!</v>
      </c>
      <c r="V44" s="377" t="e">
        <f>IF(V16&gt;0,0,-V16)</f>
        <v>#REF!</v>
      </c>
      <c r="W44" s="377" t="e">
        <f>IF(W16&gt;0,0,-W16)</f>
        <v>#REF!</v>
      </c>
      <c r="X44" s="377" t="e">
        <f>IF(X16&gt;0,0,-X16)</f>
        <v>#REF!</v>
      </c>
      <c r="Y44" s="377" t="e">
        <f>IF(Y16&gt;0,0,-Y16)</f>
        <v>#REF!</v>
      </c>
    </row>
    <row r="45" spans="1:25" s="347" customFormat="1">
      <c r="B45" s="426"/>
      <c r="C45" s="351"/>
      <c r="D45" s="378"/>
      <c r="E45" s="571"/>
      <c r="F45" s="379"/>
      <c r="G45" s="379"/>
      <c r="H45" s="379"/>
      <c r="I45" s="379"/>
      <c r="J45" s="379"/>
      <c r="K45" s="379"/>
      <c r="L45" s="379"/>
      <c r="M45" s="379"/>
      <c r="N45" s="379"/>
      <c r="O45" s="379"/>
      <c r="P45" s="379"/>
      <c r="Q45" s="379"/>
      <c r="R45" s="379"/>
      <c r="S45" s="379"/>
      <c r="T45" s="379"/>
      <c r="U45" s="379"/>
      <c r="V45" s="379"/>
      <c r="W45" s="379"/>
      <c r="X45" s="379"/>
      <c r="Y45" s="379"/>
    </row>
    <row r="46" spans="1:25" s="347" customFormat="1">
      <c r="B46" s="409" t="s">
        <v>233</v>
      </c>
      <c r="C46" s="427"/>
      <c r="D46" s="571" t="e">
        <f>SUM(F46:Y46)</f>
        <v>#REF!</v>
      </c>
      <c r="E46" s="574"/>
      <c r="F46" s="385" t="e">
        <f t="shared" ref="F46:T46" si="24">F36-F43</f>
        <v>#REF!</v>
      </c>
      <c r="G46" s="385" t="e">
        <f t="shared" si="24"/>
        <v>#REF!</v>
      </c>
      <c r="H46" s="385" t="e">
        <f t="shared" si="24"/>
        <v>#REF!</v>
      </c>
      <c r="I46" s="385" t="e">
        <f t="shared" si="24"/>
        <v>#REF!</v>
      </c>
      <c r="J46" s="385" t="e">
        <f t="shared" si="24"/>
        <v>#REF!</v>
      </c>
      <c r="K46" s="385" t="e">
        <f t="shared" si="24"/>
        <v>#REF!</v>
      </c>
      <c r="L46" s="385" t="e">
        <f t="shared" si="24"/>
        <v>#REF!</v>
      </c>
      <c r="M46" s="385" t="e">
        <f t="shared" si="24"/>
        <v>#REF!</v>
      </c>
      <c r="N46" s="385" t="e">
        <f t="shared" si="24"/>
        <v>#REF!</v>
      </c>
      <c r="O46" s="385" t="e">
        <f t="shared" si="24"/>
        <v>#REF!</v>
      </c>
      <c r="P46" s="385" t="e">
        <f t="shared" si="24"/>
        <v>#REF!</v>
      </c>
      <c r="Q46" s="385" t="e">
        <f t="shared" si="24"/>
        <v>#REF!</v>
      </c>
      <c r="R46" s="385" t="e">
        <f t="shared" si="24"/>
        <v>#REF!</v>
      </c>
      <c r="S46" s="385" t="e">
        <f t="shared" si="24"/>
        <v>#REF!</v>
      </c>
      <c r="T46" s="385" t="e">
        <f t="shared" si="24"/>
        <v>#REF!</v>
      </c>
      <c r="U46" s="385" t="e">
        <f>U36-U43</f>
        <v>#REF!</v>
      </c>
      <c r="V46" s="385" t="e">
        <f>V36-V43</f>
        <v>#REF!</v>
      </c>
      <c r="W46" s="385" t="e">
        <f>W36-W43</f>
        <v>#REF!</v>
      </c>
      <c r="X46" s="385" t="e">
        <f>X36-X43</f>
        <v>#REF!</v>
      </c>
      <c r="Y46" s="385" t="e">
        <f>Y36-Y43</f>
        <v>#REF!</v>
      </c>
    </row>
    <row r="47" spans="1:25" s="347" customFormat="1">
      <c r="B47" s="352"/>
      <c r="C47" s="353"/>
      <c r="D47" s="381"/>
      <c r="E47" s="381"/>
      <c r="F47" s="381"/>
      <c r="G47" s="381"/>
      <c r="H47" s="381"/>
      <c r="I47" s="381"/>
      <c r="J47" s="381"/>
      <c r="K47" s="381"/>
      <c r="L47" s="381"/>
      <c r="M47" s="381"/>
      <c r="N47" s="381"/>
      <c r="O47" s="381"/>
      <c r="P47" s="381"/>
      <c r="Q47" s="381"/>
      <c r="R47" s="381"/>
      <c r="S47" s="381"/>
      <c r="T47" s="381"/>
      <c r="U47" s="381"/>
      <c r="V47" s="381"/>
      <c r="W47" s="381"/>
      <c r="X47" s="381"/>
      <c r="Y47" s="381"/>
    </row>
    <row r="48" spans="1:25" s="347" customFormat="1">
      <c r="A48" s="348" t="s">
        <v>351</v>
      </c>
      <c r="B48" s="355"/>
      <c r="C48" s="353"/>
      <c r="D48" s="355"/>
      <c r="E48" s="354"/>
      <c r="F48" s="386"/>
      <c r="G48" s="386"/>
      <c r="H48" s="386"/>
      <c r="I48" s="386"/>
      <c r="J48" s="386"/>
      <c r="K48" s="386"/>
      <c r="L48" s="386"/>
      <c r="M48" s="386"/>
      <c r="N48" s="386"/>
      <c r="O48" s="386"/>
      <c r="P48" s="386"/>
      <c r="Q48" s="386"/>
      <c r="R48" s="386"/>
      <c r="S48" s="386"/>
      <c r="T48" s="386"/>
      <c r="U48" s="386"/>
      <c r="V48" s="386"/>
      <c r="W48" s="386"/>
      <c r="X48" s="386"/>
      <c r="Y48" s="386"/>
    </row>
    <row r="49" spans="1:25" s="347" customFormat="1" hidden="1" outlineLevel="1">
      <c r="B49" s="564" t="s">
        <v>217</v>
      </c>
      <c r="C49" s="565">
        <v>0.05</v>
      </c>
      <c r="D49" s="564"/>
      <c r="E49" s="565"/>
      <c r="F49" s="410" t="e">
        <f t="shared" ref="F49:T49" si="25">F46/(1+$C$49)^F$35</f>
        <v>#REF!</v>
      </c>
      <c r="G49" s="410" t="e">
        <f t="shared" si="25"/>
        <v>#REF!</v>
      </c>
      <c r="H49" s="410" t="e">
        <f t="shared" si="25"/>
        <v>#REF!</v>
      </c>
      <c r="I49" s="410" t="e">
        <f t="shared" si="25"/>
        <v>#REF!</v>
      </c>
      <c r="J49" s="410" t="e">
        <f t="shared" si="25"/>
        <v>#REF!</v>
      </c>
      <c r="K49" s="410" t="e">
        <f t="shared" si="25"/>
        <v>#REF!</v>
      </c>
      <c r="L49" s="410" t="e">
        <f t="shared" si="25"/>
        <v>#REF!</v>
      </c>
      <c r="M49" s="410" t="e">
        <f t="shared" si="25"/>
        <v>#REF!</v>
      </c>
      <c r="N49" s="410" t="e">
        <f t="shared" si="25"/>
        <v>#REF!</v>
      </c>
      <c r="O49" s="410" t="e">
        <f t="shared" si="25"/>
        <v>#REF!</v>
      </c>
      <c r="P49" s="410" t="e">
        <f t="shared" si="25"/>
        <v>#REF!</v>
      </c>
      <c r="Q49" s="410" t="e">
        <f t="shared" si="25"/>
        <v>#REF!</v>
      </c>
      <c r="R49" s="410" t="e">
        <f t="shared" si="25"/>
        <v>#REF!</v>
      </c>
      <c r="S49" s="410" t="e">
        <f t="shared" si="25"/>
        <v>#REF!</v>
      </c>
      <c r="T49" s="410" t="e">
        <f t="shared" si="25"/>
        <v>#REF!</v>
      </c>
      <c r="U49" s="410"/>
      <c r="V49" s="410"/>
      <c r="W49" s="410"/>
      <c r="X49" s="410"/>
      <c r="Y49" s="410"/>
    </row>
    <row r="50" spans="1:25" s="347" customFormat="1" hidden="1" outlineLevel="1">
      <c r="A50" s="347" t="s">
        <v>90</v>
      </c>
      <c r="B50" s="401"/>
      <c r="C50" s="401"/>
      <c r="D50" s="354"/>
      <c r="E50" s="401" t="s">
        <v>216</v>
      </c>
      <c r="F50" s="423" t="e">
        <f>SUM($F$49:F49)</f>
        <v>#REF!</v>
      </c>
      <c r="G50" s="423" t="e">
        <f>SUM($F$49:G49)</f>
        <v>#REF!</v>
      </c>
      <c r="H50" s="423" t="e">
        <f>SUM($F$49:H49)</f>
        <v>#REF!</v>
      </c>
      <c r="I50" s="423" t="e">
        <f>SUM($F$49:I49)</f>
        <v>#REF!</v>
      </c>
      <c r="J50" s="423" t="e">
        <f>SUM($F$49:J49)</f>
        <v>#REF!</v>
      </c>
      <c r="K50" s="423" t="e">
        <f>SUM($F$49:K49)</f>
        <v>#REF!</v>
      </c>
      <c r="L50" s="423" t="e">
        <f>SUM($F$49:L49)</f>
        <v>#REF!</v>
      </c>
      <c r="M50" s="423" t="e">
        <f>SUM($F$49:M49)</f>
        <v>#REF!</v>
      </c>
      <c r="N50" s="423" t="e">
        <f>SUM($F$49:N49)</f>
        <v>#REF!</v>
      </c>
      <c r="O50" s="423" t="e">
        <f>SUM($F$49:O49)</f>
        <v>#REF!</v>
      </c>
      <c r="P50" s="423">
        <v>0</v>
      </c>
      <c r="Q50" s="423">
        <v>0</v>
      </c>
      <c r="R50" s="423">
        <v>0</v>
      </c>
      <c r="S50" s="423">
        <v>0</v>
      </c>
      <c r="T50" s="423">
        <v>0</v>
      </c>
      <c r="U50" s="423"/>
      <c r="V50" s="423"/>
      <c r="W50" s="423"/>
      <c r="X50" s="423"/>
      <c r="Y50" s="423"/>
    </row>
    <row r="51" spans="1:25" s="347" customFormat="1" ht="13.5" hidden="1" outlineLevel="1" thickBot="1">
      <c r="B51" s="402"/>
      <c r="C51" s="401"/>
      <c r="D51" s="354"/>
      <c r="E51" s="380"/>
      <c r="F51" s="380"/>
      <c r="G51" s="380"/>
      <c r="H51" s="380"/>
      <c r="I51" s="380"/>
      <c r="J51" s="380"/>
      <c r="K51" s="380"/>
      <c r="L51" s="380"/>
      <c r="M51" s="380"/>
      <c r="N51" s="380"/>
      <c r="O51" s="380"/>
      <c r="P51" s="380"/>
      <c r="Q51" s="380"/>
      <c r="R51" s="380"/>
      <c r="S51" s="380"/>
      <c r="T51" s="380"/>
      <c r="U51" s="380"/>
      <c r="V51" s="380"/>
      <c r="W51" s="380"/>
      <c r="X51" s="402"/>
      <c r="Y51" s="380"/>
    </row>
    <row r="52" spans="1:25" s="347" customFormat="1" ht="13.5" hidden="1" outlineLevel="1" thickBot="1">
      <c r="A52" s="347" t="s">
        <v>90</v>
      </c>
      <c r="B52" s="401"/>
      <c r="C52" s="401"/>
      <c r="D52" s="354"/>
      <c r="E52" s="380"/>
      <c r="F52" s="380"/>
      <c r="G52" s="380"/>
      <c r="H52" s="380"/>
      <c r="I52" s="380"/>
      <c r="J52" s="380"/>
      <c r="K52" s="380"/>
      <c r="L52" s="380"/>
      <c r="M52" s="380"/>
      <c r="N52" s="380"/>
      <c r="O52" s="380"/>
      <c r="P52" s="380"/>
      <c r="Q52" s="380"/>
      <c r="R52" s="380"/>
      <c r="S52" s="380"/>
      <c r="T52" s="380"/>
      <c r="U52" s="380"/>
      <c r="V52" s="380"/>
      <c r="W52" s="380"/>
      <c r="X52" s="401"/>
      <c r="Y52" s="584"/>
    </row>
    <row r="53" spans="1:25" s="347" customFormat="1" hidden="1" outlineLevel="1">
      <c r="B53" s="396"/>
      <c r="C53" s="396"/>
      <c r="D53" s="375"/>
      <c r="E53" s="399"/>
      <c r="F53" s="399"/>
      <c r="G53" s="399"/>
      <c r="H53" s="399"/>
      <c r="I53" s="399"/>
      <c r="J53" s="399"/>
      <c r="K53" s="399"/>
      <c r="L53" s="399"/>
      <c r="M53" s="399"/>
      <c r="N53" s="399"/>
      <c r="O53" s="399"/>
      <c r="P53" s="399"/>
      <c r="Q53" s="399"/>
      <c r="R53" s="399"/>
      <c r="S53" s="399"/>
      <c r="T53" s="399"/>
      <c r="U53" s="399"/>
      <c r="V53" s="399"/>
      <c r="W53" s="399"/>
      <c r="X53" s="396"/>
      <c r="Y53" s="399"/>
    </row>
    <row r="54" spans="1:25" s="347" customFormat="1" collapsed="1">
      <c r="A54" s="347" t="s">
        <v>90</v>
      </c>
      <c r="B54" s="564" t="s">
        <v>196</v>
      </c>
      <c r="C54" s="565">
        <v>0.1</v>
      </c>
      <c r="D54" s="408"/>
      <c r="E54" s="410"/>
      <c r="F54" s="410" t="e">
        <f t="shared" ref="F54:T54" si="26">F46/(1+$C$54)^F$35</f>
        <v>#REF!</v>
      </c>
      <c r="G54" s="410" t="e">
        <f t="shared" si="26"/>
        <v>#REF!</v>
      </c>
      <c r="H54" s="410" t="e">
        <f t="shared" si="26"/>
        <v>#REF!</v>
      </c>
      <c r="I54" s="410" t="e">
        <f t="shared" si="26"/>
        <v>#REF!</v>
      </c>
      <c r="J54" s="410" t="e">
        <f t="shared" si="26"/>
        <v>#REF!</v>
      </c>
      <c r="K54" s="410" t="e">
        <f t="shared" si="26"/>
        <v>#REF!</v>
      </c>
      <c r="L54" s="410" t="e">
        <f t="shared" si="26"/>
        <v>#REF!</v>
      </c>
      <c r="M54" s="410" t="e">
        <f t="shared" si="26"/>
        <v>#REF!</v>
      </c>
      <c r="N54" s="410" t="e">
        <f t="shared" si="26"/>
        <v>#REF!</v>
      </c>
      <c r="O54" s="410" t="e">
        <f t="shared" si="26"/>
        <v>#REF!</v>
      </c>
      <c r="P54" s="410" t="e">
        <f t="shared" si="26"/>
        <v>#REF!</v>
      </c>
      <c r="Q54" s="410" t="e">
        <f t="shared" si="26"/>
        <v>#REF!</v>
      </c>
      <c r="R54" s="410" t="e">
        <f t="shared" si="26"/>
        <v>#REF!</v>
      </c>
      <c r="S54" s="410" t="e">
        <f t="shared" si="26"/>
        <v>#REF!</v>
      </c>
      <c r="T54" s="410" t="e">
        <f t="shared" si="26"/>
        <v>#REF!</v>
      </c>
      <c r="U54" s="410" t="e">
        <f>U46/(1+$C$54)^U$35</f>
        <v>#REF!</v>
      </c>
      <c r="V54" s="410" t="e">
        <f>V46/(1+$C$54)^V$35</f>
        <v>#REF!</v>
      </c>
      <c r="W54" s="410" t="e">
        <f>W46/(1+$C$54)^W$35</f>
        <v>#REF!</v>
      </c>
      <c r="X54" s="410" t="e">
        <f>X46/(1+$C$54)^X$35</f>
        <v>#REF!</v>
      </c>
      <c r="Y54" s="410" t="e">
        <f>Y46/(1+$C$54)^Y$35</f>
        <v>#REF!</v>
      </c>
    </row>
    <row r="55" spans="1:25" s="347" customFormat="1">
      <c r="B55" s="352"/>
      <c r="C55" s="401"/>
      <c r="D55" s="354"/>
      <c r="E55" s="401" t="s">
        <v>205</v>
      </c>
      <c r="F55" s="423" t="e">
        <f>SUM($F$54:F54)</f>
        <v>#REF!</v>
      </c>
      <c r="G55" s="423" t="e">
        <f>SUM($F$54:G54)</f>
        <v>#REF!</v>
      </c>
      <c r="H55" s="423" t="e">
        <f>SUM($F$54:H54)</f>
        <v>#REF!</v>
      </c>
      <c r="I55" s="423" t="e">
        <f>SUM($F$54:I54)</f>
        <v>#REF!</v>
      </c>
      <c r="J55" s="423" t="e">
        <f>SUM($F$54:J54)</f>
        <v>#REF!</v>
      </c>
      <c r="K55" s="423" t="e">
        <f>SUM($F$54:K54)</f>
        <v>#REF!</v>
      </c>
      <c r="L55" s="423" t="e">
        <f>SUM($F$54:L54)</f>
        <v>#REF!</v>
      </c>
      <c r="M55" s="423" t="e">
        <f>SUM($F$54:M54)</f>
        <v>#REF!</v>
      </c>
      <c r="N55" s="423" t="e">
        <f>SUM($F$54:N54)</f>
        <v>#REF!</v>
      </c>
      <c r="O55" s="423" t="e">
        <f>SUM($F$54:O54)</f>
        <v>#REF!</v>
      </c>
      <c r="P55" s="423" t="e">
        <f>SUM($F$54:P54)</f>
        <v>#REF!</v>
      </c>
      <c r="Q55" s="423" t="e">
        <f>SUM($F$54:Q54)</f>
        <v>#REF!</v>
      </c>
      <c r="R55" s="423" t="e">
        <f>SUM($F$54:R54)</f>
        <v>#REF!</v>
      </c>
      <c r="S55" s="423" t="e">
        <f>SUM($F$54:S54)</f>
        <v>#REF!</v>
      </c>
      <c r="T55" s="423" t="e">
        <f>SUM($F$54:T54)</f>
        <v>#REF!</v>
      </c>
      <c r="U55" s="423" t="e">
        <f>SUM($F$54:U54)</f>
        <v>#REF!</v>
      </c>
      <c r="V55" s="423" t="e">
        <f>SUM($F$54:V54)</f>
        <v>#REF!</v>
      </c>
      <c r="W55" s="423" t="e">
        <f>SUM($F$54:W54)</f>
        <v>#REF!</v>
      </c>
      <c r="X55" s="423" t="e">
        <f>SUM($F$54:X54)</f>
        <v>#REF!</v>
      </c>
      <c r="Y55" s="423" t="e">
        <f>SUM($F$54:Y54)</f>
        <v>#REF!</v>
      </c>
    </row>
    <row r="56" spans="1:25" s="347" customFormat="1">
      <c r="B56" s="402"/>
      <c r="C56" s="401"/>
      <c r="D56" s="354"/>
      <c r="E56" s="380"/>
      <c r="F56" s="380"/>
      <c r="G56" s="380"/>
      <c r="H56" s="380"/>
      <c r="I56" s="380"/>
      <c r="J56" s="380"/>
      <c r="K56" s="380"/>
      <c r="L56" s="380"/>
      <c r="M56" s="380"/>
      <c r="N56" s="380"/>
      <c r="O56" s="380"/>
      <c r="P56" s="380"/>
      <c r="Q56" s="380"/>
      <c r="R56" s="380"/>
      <c r="S56" s="430"/>
      <c r="T56" s="431"/>
      <c r="U56" s="431"/>
      <c r="V56" s="431"/>
      <c r="W56" s="431"/>
      <c r="X56" s="430" t="s">
        <v>238</v>
      </c>
      <c r="Y56" s="431" t="e">
        <f>-SUM(#REF!)</f>
        <v>#REF!</v>
      </c>
    </row>
    <row r="57" spans="1:25" s="347" customFormat="1">
      <c r="A57" s="347" t="s">
        <v>90</v>
      </c>
      <c r="B57" s="401"/>
      <c r="C57" s="401"/>
      <c r="D57" s="354"/>
      <c r="E57" s="380"/>
      <c r="F57" s="380"/>
      <c r="G57" s="380"/>
      <c r="H57" s="380"/>
      <c r="I57" s="380"/>
      <c r="J57" s="380"/>
      <c r="K57" s="380"/>
      <c r="L57" s="380"/>
      <c r="M57" s="380"/>
      <c r="N57" s="380"/>
      <c r="O57" s="380"/>
      <c r="P57" s="380"/>
      <c r="Q57" s="380"/>
      <c r="R57" s="380"/>
      <c r="S57" s="432"/>
      <c r="T57" s="636"/>
      <c r="U57" s="636"/>
      <c r="V57" s="636"/>
      <c r="W57" s="636"/>
      <c r="X57" s="432" t="s">
        <v>146</v>
      </c>
      <c r="Y57" s="635" t="e">
        <f>IF(Y55+Y56&gt;0,Y55+Y56,0)</f>
        <v>#REF!</v>
      </c>
    </row>
    <row r="58" spans="1:25" s="347" customFormat="1">
      <c r="B58" s="396"/>
      <c r="C58" s="396"/>
      <c r="D58" s="375"/>
      <c r="E58" s="399"/>
      <c r="F58" s="399"/>
      <c r="G58" s="399"/>
      <c r="H58" s="399"/>
      <c r="I58" s="399"/>
      <c r="J58" s="399"/>
      <c r="K58" s="399"/>
      <c r="L58" s="399"/>
      <c r="M58" s="399"/>
      <c r="N58" s="399"/>
      <c r="O58" s="399"/>
      <c r="P58" s="399"/>
      <c r="Q58" s="399"/>
      <c r="R58" s="399"/>
      <c r="S58" s="399"/>
      <c r="T58" s="399"/>
      <c r="U58" s="399"/>
      <c r="V58" s="399"/>
      <c r="W58" s="399"/>
      <c r="X58" s="396"/>
      <c r="Y58" s="399"/>
    </row>
    <row r="59" spans="1:25" s="347" customFormat="1" hidden="1" outlineLevel="1">
      <c r="B59" s="387" t="s">
        <v>196</v>
      </c>
      <c r="C59" s="391">
        <v>0.15</v>
      </c>
      <c r="D59" s="354"/>
      <c r="E59" s="380"/>
      <c r="F59" s="380" t="e">
        <f t="shared" ref="F59:Y59" si="27">F46/(1+$C$59)^F$35</f>
        <v>#REF!</v>
      </c>
      <c r="G59" s="380" t="e">
        <f t="shared" si="27"/>
        <v>#REF!</v>
      </c>
      <c r="H59" s="380" t="e">
        <f t="shared" si="27"/>
        <v>#REF!</v>
      </c>
      <c r="I59" s="380" t="e">
        <f t="shared" si="27"/>
        <v>#REF!</v>
      </c>
      <c r="J59" s="380" t="e">
        <f t="shared" si="27"/>
        <v>#REF!</v>
      </c>
      <c r="K59" s="380" t="e">
        <f t="shared" si="27"/>
        <v>#REF!</v>
      </c>
      <c r="L59" s="380" t="e">
        <f t="shared" si="27"/>
        <v>#REF!</v>
      </c>
      <c r="M59" s="380" t="e">
        <f t="shared" si="27"/>
        <v>#REF!</v>
      </c>
      <c r="N59" s="380" t="e">
        <f t="shared" si="27"/>
        <v>#REF!</v>
      </c>
      <c r="O59" s="380" t="e">
        <f t="shared" si="27"/>
        <v>#REF!</v>
      </c>
      <c r="P59" s="380" t="e">
        <f t="shared" si="27"/>
        <v>#REF!</v>
      </c>
      <c r="Q59" s="380" t="e">
        <f t="shared" si="27"/>
        <v>#REF!</v>
      </c>
      <c r="R59" s="380" t="e">
        <f t="shared" si="27"/>
        <v>#REF!</v>
      </c>
      <c r="S59" s="380" t="e">
        <f t="shared" si="27"/>
        <v>#REF!</v>
      </c>
      <c r="T59" s="380" t="e">
        <f t="shared" si="27"/>
        <v>#REF!</v>
      </c>
      <c r="U59" s="380" t="e">
        <f t="shared" si="27"/>
        <v>#REF!</v>
      </c>
      <c r="V59" s="380" t="e">
        <f t="shared" si="27"/>
        <v>#REF!</v>
      </c>
      <c r="W59" s="380" t="e">
        <f t="shared" si="27"/>
        <v>#REF!</v>
      </c>
      <c r="X59" s="380" t="e">
        <f t="shared" si="27"/>
        <v>#REF!</v>
      </c>
      <c r="Y59" s="380" t="e">
        <f t="shared" si="27"/>
        <v>#REF!</v>
      </c>
    </row>
    <row r="60" spans="1:25" s="347" customFormat="1" hidden="1" outlineLevel="1">
      <c r="B60" s="352"/>
      <c r="C60" s="401"/>
      <c r="D60" s="354"/>
      <c r="E60" s="401" t="s">
        <v>205</v>
      </c>
      <c r="F60" s="423" t="e">
        <f>SUM($F$59:F59)</f>
        <v>#REF!</v>
      </c>
      <c r="G60" s="423" t="e">
        <f>SUM($F$59:G59)</f>
        <v>#REF!</v>
      </c>
      <c r="H60" s="423" t="e">
        <f>SUM($F$59:H59)</f>
        <v>#REF!</v>
      </c>
      <c r="I60" s="423" t="e">
        <f>SUM($F$59:I59)</f>
        <v>#REF!</v>
      </c>
      <c r="J60" s="423" t="e">
        <f>SUM($F$59:J59)</f>
        <v>#REF!</v>
      </c>
      <c r="K60" s="423" t="e">
        <f>SUM($F$59:K59)</f>
        <v>#REF!</v>
      </c>
      <c r="L60" s="423" t="e">
        <f>SUM($F$59:L59)</f>
        <v>#REF!</v>
      </c>
      <c r="M60" s="423" t="e">
        <f>SUM($F$59:M59)</f>
        <v>#REF!</v>
      </c>
      <c r="N60" s="423" t="e">
        <f>SUM($F$59:N59)</f>
        <v>#REF!</v>
      </c>
      <c r="O60" s="423" t="e">
        <f>SUM($F$59:O59)</f>
        <v>#REF!</v>
      </c>
      <c r="P60" s="423">
        <v>0</v>
      </c>
      <c r="Q60" s="423">
        <v>0</v>
      </c>
      <c r="R60" s="423">
        <v>0</v>
      </c>
      <c r="S60" s="423">
        <v>0</v>
      </c>
      <c r="T60" s="423">
        <v>0</v>
      </c>
      <c r="U60" s="423">
        <v>0</v>
      </c>
      <c r="V60" s="423">
        <v>0</v>
      </c>
      <c r="W60" s="423">
        <v>0</v>
      </c>
      <c r="X60" s="423">
        <v>0</v>
      </c>
      <c r="Y60" s="423">
        <v>0</v>
      </c>
    </row>
    <row r="61" spans="1:25" s="347" customFormat="1" ht="13.5" hidden="1" outlineLevel="1" thickBot="1">
      <c r="B61" s="402"/>
      <c r="C61" s="401"/>
      <c r="D61" s="354"/>
      <c r="E61" s="380"/>
      <c r="F61" s="386"/>
      <c r="G61" s="386"/>
      <c r="H61" s="386"/>
      <c r="I61" s="386"/>
      <c r="J61" s="386"/>
      <c r="K61" s="386"/>
      <c r="L61" s="386"/>
      <c r="M61" s="386"/>
      <c r="N61" s="386"/>
      <c r="O61" s="386"/>
      <c r="P61" s="386"/>
      <c r="Q61" s="386"/>
      <c r="R61" s="386"/>
      <c r="S61" s="386"/>
      <c r="T61" s="386"/>
      <c r="U61" s="386"/>
      <c r="V61" s="386"/>
      <c r="W61" s="386"/>
      <c r="X61" s="402" t="s">
        <v>330</v>
      </c>
      <c r="Y61" s="380" t="e">
        <f>IF(O60&gt;0,(O60*(4%+1.3%)+(1500000*14)),1500000*14)</f>
        <v>#REF!</v>
      </c>
    </row>
    <row r="62" spans="1:25" s="347" customFormat="1" ht="13.5" hidden="1" outlineLevel="1" thickBot="1">
      <c r="A62" s="347" t="s">
        <v>90</v>
      </c>
      <c r="B62" s="401"/>
      <c r="C62" s="401"/>
      <c r="D62" s="354"/>
      <c r="E62" s="380"/>
      <c r="F62" s="386"/>
      <c r="G62" s="386"/>
      <c r="H62" s="386"/>
      <c r="I62" s="386"/>
      <c r="J62" s="386"/>
      <c r="K62" s="386"/>
      <c r="L62" s="386"/>
      <c r="M62" s="386"/>
      <c r="N62" s="386"/>
      <c r="O62" s="386"/>
      <c r="P62" s="386"/>
      <c r="Q62" s="386"/>
      <c r="R62" s="386"/>
      <c r="S62" s="386"/>
      <c r="T62" s="386"/>
      <c r="U62" s="386"/>
      <c r="V62" s="386"/>
      <c r="W62" s="386"/>
      <c r="X62" s="401" t="s">
        <v>331</v>
      </c>
      <c r="Y62" s="584" t="e">
        <f>O60-Y61</f>
        <v>#REF!</v>
      </c>
    </row>
    <row r="63" spans="1:25" s="347" customFormat="1" hidden="1" outlineLevel="1">
      <c r="B63" s="396"/>
      <c r="C63" s="396"/>
      <c r="D63" s="375"/>
      <c r="E63" s="399"/>
      <c r="F63" s="585"/>
      <c r="G63" s="585"/>
      <c r="H63" s="585"/>
      <c r="I63" s="585"/>
      <c r="J63" s="585"/>
      <c r="K63" s="585"/>
      <c r="L63" s="585"/>
      <c r="M63" s="585"/>
      <c r="N63" s="585"/>
      <c r="O63" s="585"/>
      <c r="P63" s="585"/>
      <c r="Q63" s="585"/>
      <c r="R63" s="585"/>
      <c r="S63" s="585"/>
      <c r="T63" s="585"/>
      <c r="U63" s="585"/>
      <c r="V63" s="585"/>
      <c r="W63" s="585"/>
      <c r="X63" s="396"/>
      <c r="Y63" s="585"/>
    </row>
    <row r="64" spans="1:25" s="412" customFormat="1" collapsed="1"/>
    <row r="65" s="412" customFormat="1"/>
    <row r="66" s="412" customFormat="1"/>
    <row r="67" s="412" customFormat="1"/>
  </sheetData>
  <phoneticPr fontId="5"/>
  <pageMargins left="0.98425196850393704" right="0.39370078740157483" top="0.59055118110236227" bottom="0.39370078740157483" header="0.31496062992125984" footer="0.31496062992125984"/>
  <pageSetup paperSize="8" scale="53" orientation="landscape" cellComments="asDisplayed" horizontalDpi="300" verticalDpi="300" r:id="rId1"/>
  <headerFooter alignWithMargins="0">
    <oddHeader>&amp;R&amp;"ＭＳ Ｐゴシック,標準"&amp;14案３d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P38"/>
  <sheetViews>
    <sheetView showGridLines="0" tabSelected="1" zoomScaleNormal="100" zoomScaleSheetLayoutView="100" workbookViewId="0">
      <selection activeCell="Q12" sqref="Q12"/>
    </sheetView>
  </sheetViews>
  <sheetFormatPr defaultColWidth="10.28515625" defaultRowHeight="12.75"/>
  <cols>
    <col min="1" max="1" width="2.7109375" style="643" customWidth="1"/>
    <col min="2" max="3" width="2.140625" style="643" customWidth="1"/>
    <col min="4" max="4" width="4.140625" style="646" customWidth="1"/>
    <col min="5" max="5" width="46.5703125" style="643" customWidth="1"/>
    <col min="6" max="6" width="15.140625" style="643" customWidth="1"/>
    <col min="7" max="13" width="16.28515625" style="643" customWidth="1"/>
    <col min="14" max="14" width="13.42578125" style="643" customWidth="1"/>
    <col min="15" max="16384" width="10.28515625" style="643"/>
  </cols>
  <sheetData>
    <row r="2" spans="2:16" s="640" customFormat="1" ht="20.25" customHeight="1" thickBot="1">
      <c r="B2" s="639" t="s">
        <v>394</v>
      </c>
      <c r="D2" s="641"/>
    </row>
    <row r="3" spans="2:16" ht="13.5" customHeight="1">
      <c r="B3" s="740" t="s">
        <v>383</v>
      </c>
      <c r="C3" s="741"/>
      <c r="D3" s="741"/>
      <c r="E3" s="742"/>
      <c r="F3" s="746" t="s">
        <v>33</v>
      </c>
      <c r="G3" s="642">
        <v>1</v>
      </c>
      <c r="H3" s="642">
        <v>2</v>
      </c>
      <c r="I3" s="642">
        <v>3</v>
      </c>
      <c r="J3" s="642">
        <v>4</v>
      </c>
      <c r="K3" s="642">
        <v>5</v>
      </c>
      <c r="L3" s="642">
        <v>6</v>
      </c>
      <c r="M3" s="674">
        <v>7</v>
      </c>
    </row>
    <row r="4" spans="2:16" ht="13.5" customHeight="1">
      <c r="B4" s="743"/>
      <c r="C4" s="744"/>
      <c r="D4" s="744"/>
      <c r="E4" s="745"/>
      <c r="F4" s="747"/>
      <c r="G4" s="644" t="s">
        <v>384</v>
      </c>
      <c r="H4" s="644" t="s">
        <v>395</v>
      </c>
      <c r="I4" s="644" t="s">
        <v>396</v>
      </c>
      <c r="J4" s="644" t="s">
        <v>397</v>
      </c>
      <c r="K4" s="644" t="s">
        <v>398</v>
      </c>
      <c r="L4" s="644" t="s">
        <v>399</v>
      </c>
      <c r="M4" s="675" t="s">
        <v>400</v>
      </c>
    </row>
    <row r="5" spans="2:16" ht="18" customHeight="1">
      <c r="B5" s="645" t="s">
        <v>401</v>
      </c>
      <c r="C5" s="646"/>
      <c r="E5" s="646"/>
      <c r="F5" s="647"/>
      <c r="G5" s="648"/>
      <c r="H5" s="648"/>
      <c r="I5" s="648"/>
      <c r="J5" s="648"/>
      <c r="K5" s="648"/>
      <c r="L5" s="648"/>
      <c r="M5" s="676"/>
      <c r="N5" s="649"/>
      <c r="O5" s="649"/>
      <c r="P5" s="649"/>
    </row>
    <row r="6" spans="2:16" ht="18" customHeight="1">
      <c r="B6" s="650" t="s">
        <v>402</v>
      </c>
      <c r="C6" s="651"/>
      <c r="D6" s="651"/>
      <c r="E6" s="651"/>
      <c r="F6" s="652"/>
      <c r="G6" s="653"/>
      <c r="H6" s="653"/>
      <c r="I6" s="653"/>
      <c r="J6" s="653"/>
      <c r="K6" s="653"/>
      <c r="L6" s="653"/>
      <c r="M6" s="677"/>
      <c r="N6" s="654"/>
      <c r="O6" s="654"/>
      <c r="P6" s="654"/>
    </row>
    <row r="7" spans="2:16" ht="18" customHeight="1">
      <c r="B7" s="645"/>
      <c r="C7" s="655" t="s">
        <v>403</v>
      </c>
      <c r="D7" s="656"/>
      <c r="E7" s="656"/>
      <c r="F7" s="657">
        <f>SUM(G7:M7)</f>
        <v>0</v>
      </c>
      <c r="G7" s="658"/>
      <c r="H7" s="658"/>
      <c r="I7" s="658"/>
      <c r="J7" s="658"/>
      <c r="K7" s="658"/>
      <c r="L7" s="658"/>
      <c r="M7" s="678"/>
      <c r="N7" s="654"/>
      <c r="O7" s="654"/>
      <c r="P7" s="654"/>
    </row>
    <row r="8" spans="2:16" ht="18" customHeight="1">
      <c r="B8" s="645"/>
      <c r="C8" s="655" t="s">
        <v>404</v>
      </c>
      <c r="D8" s="655"/>
      <c r="E8" s="659"/>
      <c r="F8" s="657">
        <f>SUM(G8:M8)</f>
        <v>0</v>
      </c>
      <c r="G8" s="658"/>
      <c r="H8" s="658"/>
      <c r="I8" s="658"/>
      <c r="J8" s="658"/>
      <c r="K8" s="658"/>
      <c r="L8" s="658"/>
      <c r="M8" s="678"/>
      <c r="N8" s="654"/>
      <c r="O8" s="660"/>
      <c r="P8" s="654"/>
    </row>
    <row r="9" spans="2:16" ht="18" customHeight="1">
      <c r="B9" s="645"/>
      <c r="C9" s="655" t="s">
        <v>405</v>
      </c>
      <c r="D9" s="655"/>
      <c r="E9" s="656"/>
      <c r="F9" s="661">
        <f t="shared" ref="F9:M9" si="0">ROUNDDOWN(F7*8%,0)</f>
        <v>0</v>
      </c>
      <c r="G9" s="658">
        <f t="shared" si="0"/>
        <v>0</v>
      </c>
      <c r="H9" s="658">
        <f t="shared" si="0"/>
        <v>0</v>
      </c>
      <c r="I9" s="658">
        <f t="shared" si="0"/>
        <v>0</v>
      </c>
      <c r="J9" s="658">
        <f t="shared" si="0"/>
        <v>0</v>
      </c>
      <c r="K9" s="658">
        <f t="shared" si="0"/>
        <v>0</v>
      </c>
      <c r="L9" s="658">
        <f t="shared" si="0"/>
        <v>0</v>
      </c>
      <c r="M9" s="678">
        <f t="shared" si="0"/>
        <v>0</v>
      </c>
      <c r="N9" s="654"/>
      <c r="O9" s="660"/>
      <c r="P9" s="654"/>
    </row>
    <row r="10" spans="2:16" ht="18" customHeight="1">
      <c r="B10" s="748" t="s">
        <v>406</v>
      </c>
      <c r="C10" s="749"/>
      <c r="D10" s="749"/>
      <c r="E10" s="750"/>
      <c r="F10" s="657">
        <f>SUM(G10:M10)</f>
        <v>0</v>
      </c>
      <c r="G10" s="653">
        <f t="shared" ref="G10:M10" si="1">SUM(G7:G9)</f>
        <v>0</v>
      </c>
      <c r="H10" s="653">
        <f t="shared" si="1"/>
        <v>0</v>
      </c>
      <c r="I10" s="653">
        <f t="shared" si="1"/>
        <v>0</v>
      </c>
      <c r="J10" s="653">
        <f t="shared" si="1"/>
        <v>0</v>
      </c>
      <c r="K10" s="653">
        <f t="shared" si="1"/>
        <v>0</v>
      </c>
      <c r="L10" s="653">
        <f t="shared" si="1"/>
        <v>0</v>
      </c>
      <c r="M10" s="677">
        <f t="shared" si="1"/>
        <v>0</v>
      </c>
      <c r="N10" s="654"/>
      <c r="O10" s="660"/>
      <c r="P10" s="654"/>
    </row>
    <row r="11" spans="2:16" ht="18" customHeight="1">
      <c r="B11" s="645" t="s">
        <v>385</v>
      </c>
      <c r="C11" s="662"/>
      <c r="D11" s="662"/>
      <c r="E11" s="663"/>
      <c r="F11" s="661"/>
      <c r="G11" s="653"/>
      <c r="H11" s="653"/>
      <c r="I11" s="653"/>
      <c r="J11" s="653"/>
      <c r="K11" s="653"/>
      <c r="L11" s="653"/>
      <c r="M11" s="677"/>
      <c r="N11" s="654"/>
      <c r="O11" s="660"/>
      <c r="P11" s="654"/>
    </row>
    <row r="12" spans="2:16" ht="18" customHeight="1">
      <c r="B12" s="645"/>
      <c r="C12" s="663"/>
      <c r="D12" s="655" t="s">
        <v>407</v>
      </c>
      <c r="E12" s="656"/>
      <c r="F12" s="657">
        <f>SUM(G12:M12)</f>
        <v>0</v>
      </c>
      <c r="G12" s="653"/>
      <c r="H12" s="653"/>
      <c r="I12" s="653"/>
      <c r="J12" s="653"/>
      <c r="K12" s="653"/>
      <c r="L12" s="653"/>
      <c r="M12" s="677"/>
      <c r="N12" s="654"/>
      <c r="O12" s="660"/>
      <c r="P12" s="654"/>
    </row>
    <row r="13" spans="2:16" ht="18" customHeight="1">
      <c r="B13" s="645"/>
      <c r="C13" s="687"/>
      <c r="D13" s="655" t="s">
        <v>408</v>
      </c>
      <c r="E13" s="656"/>
      <c r="F13" s="657">
        <f>SUM(G13:M13)</f>
        <v>0</v>
      </c>
      <c r="G13" s="665"/>
      <c r="H13" s="665"/>
      <c r="I13" s="665"/>
      <c r="J13" s="665"/>
      <c r="K13" s="665"/>
      <c r="L13" s="665"/>
      <c r="M13" s="679"/>
      <c r="N13" s="654"/>
      <c r="O13" s="660"/>
      <c r="P13" s="654"/>
    </row>
    <row r="14" spans="2:16" ht="18" customHeight="1">
      <c r="B14" s="645"/>
      <c r="C14" s="687"/>
      <c r="D14" s="655" t="s">
        <v>409</v>
      </c>
      <c r="E14" s="656"/>
      <c r="F14" s="657">
        <f>SUM(G14:M14)</f>
        <v>0</v>
      </c>
      <c r="G14" s="665"/>
      <c r="H14" s="665"/>
      <c r="I14" s="665"/>
      <c r="J14" s="665"/>
      <c r="K14" s="665"/>
      <c r="L14" s="665"/>
      <c r="M14" s="679"/>
      <c r="N14" s="654"/>
      <c r="O14" s="660"/>
      <c r="P14" s="654"/>
    </row>
    <row r="15" spans="2:16" ht="18" customHeight="1">
      <c r="B15" s="688"/>
      <c r="C15" s="751" t="s">
        <v>424</v>
      </c>
      <c r="D15" s="749"/>
      <c r="E15" s="750"/>
      <c r="F15" s="657">
        <f>SUM(G15:M15)</f>
        <v>0</v>
      </c>
      <c r="G15" s="653">
        <f t="shared" ref="G15:M15" si="2">SUM(G12:G14)</f>
        <v>0</v>
      </c>
      <c r="H15" s="653">
        <f t="shared" si="2"/>
        <v>0</v>
      </c>
      <c r="I15" s="653">
        <f t="shared" si="2"/>
        <v>0</v>
      </c>
      <c r="J15" s="653">
        <f t="shared" si="2"/>
        <v>0</v>
      </c>
      <c r="K15" s="653">
        <f t="shared" si="2"/>
        <v>0</v>
      </c>
      <c r="L15" s="653">
        <f t="shared" si="2"/>
        <v>0</v>
      </c>
      <c r="M15" s="677">
        <f t="shared" si="2"/>
        <v>0</v>
      </c>
      <c r="N15" s="654"/>
      <c r="O15" s="660"/>
      <c r="P15" s="654"/>
    </row>
    <row r="16" spans="2:16" ht="18" customHeight="1">
      <c r="B16" s="645"/>
      <c r="C16" s="662"/>
      <c r="D16" s="689" t="s">
        <v>407</v>
      </c>
      <c r="E16" s="690"/>
      <c r="F16" s="657">
        <f>SUM(G16:M16)</f>
        <v>0</v>
      </c>
      <c r="G16" s="653"/>
      <c r="H16" s="664"/>
      <c r="I16" s="653"/>
      <c r="J16" s="653"/>
      <c r="K16" s="653"/>
      <c r="L16" s="653"/>
      <c r="M16" s="677"/>
      <c r="N16" s="654"/>
      <c r="O16" s="660"/>
      <c r="P16" s="654"/>
    </row>
    <row r="17" spans="2:16" ht="18" customHeight="1">
      <c r="B17" s="645"/>
      <c r="C17" s="662"/>
      <c r="D17" s="655" t="s">
        <v>408</v>
      </c>
      <c r="E17" s="656"/>
      <c r="F17" s="657">
        <f t="shared" ref="F17:F20" si="3">SUM(G17:M17)</f>
        <v>0</v>
      </c>
      <c r="G17" s="665"/>
      <c r="H17" s="665"/>
      <c r="I17" s="665"/>
      <c r="J17" s="665"/>
      <c r="K17" s="665"/>
      <c r="L17" s="665"/>
      <c r="M17" s="679"/>
      <c r="N17" s="654"/>
      <c r="O17" s="660"/>
      <c r="P17" s="654"/>
    </row>
    <row r="18" spans="2:16" ht="18" customHeight="1">
      <c r="B18" s="645"/>
      <c r="C18" s="662"/>
      <c r="D18" s="655" t="s">
        <v>409</v>
      </c>
      <c r="E18" s="656"/>
      <c r="F18" s="657">
        <f t="shared" si="3"/>
        <v>0</v>
      </c>
      <c r="G18" s="665"/>
      <c r="H18" s="665"/>
      <c r="I18" s="665"/>
      <c r="J18" s="665"/>
      <c r="K18" s="665"/>
      <c r="L18" s="665"/>
      <c r="M18" s="679"/>
      <c r="N18" s="654"/>
      <c r="O18" s="660"/>
      <c r="P18" s="654"/>
    </row>
    <row r="19" spans="2:16" ht="18" customHeight="1">
      <c r="B19" s="691"/>
      <c r="C19" s="751" t="s">
        <v>422</v>
      </c>
      <c r="D19" s="749"/>
      <c r="E19" s="750"/>
      <c r="F19" s="657">
        <f>SUM(G19:M19)</f>
        <v>0</v>
      </c>
      <c r="G19" s="653">
        <f t="shared" ref="G19:M19" si="4">SUM(G16:G18)</f>
        <v>0</v>
      </c>
      <c r="H19" s="653">
        <f t="shared" si="4"/>
        <v>0</v>
      </c>
      <c r="I19" s="653">
        <f t="shared" si="4"/>
        <v>0</v>
      </c>
      <c r="J19" s="653">
        <f t="shared" si="4"/>
        <v>0</v>
      </c>
      <c r="K19" s="653">
        <f t="shared" si="4"/>
        <v>0</v>
      </c>
      <c r="L19" s="653">
        <f t="shared" si="4"/>
        <v>0</v>
      </c>
      <c r="M19" s="677">
        <f t="shared" si="4"/>
        <v>0</v>
      </c>
      <c r="N19" s="654"/>
      <c r="O19" s="660"/>
      <c r="P19" s="654"/>
    </row>
    <row r="20" spans="2:16" ht="18" customHeight="1">
      <c r="B20" s="748" t="s">
        <v>419</v>
      </c>
      <c r="C20" s="749"/>
      <c r="D20" s="749"/>
      <c r="E20" s="750"/>
      <c r="F20" s="657">
        <f t="shared" si="3"/>
        <v>0</v>
      </c>
      <c r="G20" s="653">
        <f t="shared" ref="G20:M20" si="5">G15+G19</f>
        <v>0</v>
      </c>
      <c r="H20" s="653">
        <f t="shared" si="5"/>
        <v>0</v>
      </c>
      <c r="I20" s="653">
        <f t="shared" si="5"/>
        <v>0</v>
      </c>
      <c r="J20" s="653">
        <f t="shared" si="5"/>
        <v>0</v>
      </c>
      <c r="K20" s="653">
        <f t="shared" si="5"/>
        <v>0</v>
      </c>
      <c r="L20" s="653">
        <f t="shared" si="5"/>
        <v>0</v>
      </c>
      <c r="M20" s="677">
        <f t="shared" si="5"/>
        <v>0</v>
      </c>
      <c r="N20" s="654"/>
      <c r="O20" s="660"/>
      <c r="P20" s="654"/>
    </row>
    <row r="21" spans="2:16" ht="18" customHeight="1">
      <c r="B21" s="645" t="s">
        <v>410</v>
      </c>
      <c r="C21" s="662"/>
      <c r="D21" s="662"/>
      <c r="E21" s="663"/>
      <c r="F21" s="661"/>
      <c r="G21" s="653"/>
      <c r="H21" s="653"/>
      <c r="I21" s="653"/>
      <c r="J21" s="653"/>
      <c r="K21" s="653"/>
      <c r="L21" s="653"/>
      <c r="M21" s="677"/>
      <c r="N21" s="654"/>
      <c r="O21" s="660"/>
      <c r="P21" s="654"/>
    </row>
    <row r="22" spans="2:16" ht="18" customHeight="1">
      <c r="B22" s="645"/>
      <c r="C22" s="663"/>
      <c r="D22" s="659" t="s">
        <v>410</v>
      </c>
      <c r="E22" s="666"/>
      <c r="F22" s="657">
        <f t="shared" ref="F22:F28" si="6">SUM(G22:M22)</f>
        <v>0</v>
      </c>
      <c r="G22" s="653"/>
      <c r="H22" s="653"/>
      <c r="I22" s="653"/>
      <c r="J22" s="653"/>
      <c r="K22" s="653"/>
      <c r="L22" s="653"/>
      <c r="M22" s="677"/>
      <c r="N22" s="654"/>
      <c r="O22" s="660"/>
      <c r="P22" s="654"/>
    </row>
    <row r="23" spans="2:16" ht="18" customHeight="1">
      <c r="B23" s="645"/>
      <c r="C23" s="687"/>
      <c r="D23" s="659" t="s">
        <v>411</v>
      </c>
      <c r="E23" s="666"/>
      <c r="F23" s="657">
        <f t="shared" si="6"/>
        <v>0</v>
      </c>
      <c r="G23" s="653"/>
      <c r="H23" s="653"/>
      <c r="I23" s="653"/>
      <c r="J23" s="653"/>
      <c r="K23" s="653"/>
      <c r="L23" s="653"/>
      <c r="M23" s="677"/>
      <c r="N23" s="654"/>
      <c r="O23" s="660"/>
      <c r="P23" s="654"/>
    </row>
    <row r="24" spans="2:16" ht="18" customHeight="1">
      <c r="B24" s="645"/>
      <c r="C24" s="751" t="s">
        <v>421</v>
      </c>
      <c r="D24" s="752"/>
      <c r="E24" s="753"/>
      <c r="F24" s="657">
        <f t="shared" si="6"/>
        <v>0</v>
      </c>
      <c r="G24" s="658">
        <f t="shared" ref="G24:M24" si="7">SUM(G22:G23)</f>
        <v>0</v>
      </c>
      <c r="H24" s="658">
        <f t="shared" si="7"/>
        <v>0</v>
      </c>
      <c r="I24" s="658">
        <f t="shared" si="7"/>
        <v>0</v>
      </c>
      <c r="J24" s="658">
        <f t="shared" si="7"/>
        <v>0</v>
      </c>
      <c r="K24" s="658">
        <f t="shared" si="7"/>
        <v>0</v>
      </c>
      <c r="L24" s="658">
        <f t="shared" si="7"/>
        <v>0</v>
      </c>
      <c r="M24" s="678">
        <f t="shared" si="7"/>
        <v>0</v>
      </c>
      <c r="N24" s="654"/>
      <c r="O24" s="660"/>
      <c r="P24" s="654"/>
    </row>
    <row r="25" spans="2:16" ht="18" customHeight="1">
      <c r="B25" s="692"/>
      <c r="C25" s="663"/>
      <c r="D25" s="659" t="s">
        <v>410</v>
      </c>
      <c r="E25" s="666"/>
      <c r="F25" s="657">
        <f t="shared" si="6"/>
        <v>0</v>
      </c>
      <c r="G25" s="653"/>
      <c r="H25" s="653"/>
      <c r="I25" s="653"/>
      <c r="J25" s="653"/>
      <c r="K25" s="653"/>
      <c r="L25" s="653"/>
      <c r="M25" s="677"/>
      <c r="N25" s="654"/>
      <c r="O25" s="660"/>
      <c r="P25" s="654"/>
    </row>
    <row r="26" spans="2:16" ht="18" customHeight="1">
      <c r="B26" s="645"/>
      <c r="C26" s="687"/>
      <c r="D26" s="659" t="s">
        <v>411</v>
      </c>
      <c r="E26" s="666"/>
      <c r="F26" s="657">
        <f t="shared" si="6"/>
        <v>0</v>
      </c>
      <c r="G26" s="653"/>
      <c r="H26" s="653"/>
      <c r="I26" s="653"/>
      <c r="J26" s="653"/>
      <c r="K26" s="653"/>
      <c r="L26" s="653"/>
      <c r="M26" s="677"/>
      <c r="N26" s="654"/>
      <c r="O26" s="660"/>
      <c r="P26" s="654"/>
    </row>
    <row r="27" spans="2:16" ht="18" customHeight="1">
      <c r="B27" s="692"/>
      <c r="C27" s="759" t="s">
        <v>423</v>
      </c>
      <c r="D27" s="760"/>
      <c r="E27" s="761"/>
      <c r="F27" s="693">
        <f t="shared" si="6"/>
        <v>0</v>
      </c>
      <c r="G27" s="653">
        <f>SUM(G25:G26)</f>
        <v>0</v>
      </c>
      <c r="H27" s="653">
        <f t="shared" ref="H27:M27" si="8">SUM(H25:H26)</f>
        <v>0</v>
      </c>
      <c r="I27" s="653">
        <f t="shared" si="8"/>
        <v>0</v>
      </c>
      <c r="J27" s="653">
        <f t="shared" si="8"/>
        <v>0</v>
      </c>
      <c r="K27" s="653">
        <f t="shared" si="8"/>
        <v>0</v>
      </c>
      <c r="L27" s="653">
        <f>SUM(L25:L26)</f>
        <v>0</v>
      </c>
      <c r="M27" s="677">
        <f t="shared" si="8"/>
        <v>0</v>
      </c>
      <c r="N27" s="654"/>
      <c r="O27" s="660"/>
      <c r="P27" s="654"/>
    </row>
    <row r="28" spans="2:16" ht="18" customHeight="1" thickBot="1">
      <c r="B28" s="762" t="s">
        <v>420</v>
      </c>
      <c r="C28" s="763"/>
      <c r="D28" s="763"/>
      <c r="E28" s="764"/>
      <c r="F28" s="684">
        <f t="shared" si="6"/>
        <v>0</v>
      </c>
      <c r="G28" s="685">
        <f t="shared" ref="G28:M28" si="9">G24+G27</f>
        <v>0</v>
      </c>
      <c r="H28" s="685">
        <f t="shared" si="9"/>
        <v>0</v>
      </c>
      <c r="I28" s="685">
        <f t="shared" si="9"/>
        <v>0</v>
      </c>
      <c r="J28" s="685">
        <f t="shared" si="9"/>
        <v>0</v>
      </c>
      <c r="K28" s="685">
        <f t="shared" si="9"/>
        <v>0</v>
      </c>
      <c r="L28" s="685">
        <f t="shared" si="9"/>
        <v>0</v>
      </c>
      <c r="M28" s="686">
        <f t="shared" si="9"/>
        <v>0</v>
      </c>
      <c r="N28" s="654"/>
      <c r="O28" s="660"/>
      <c r="P28" s="654"/>
    </row>
    <row r="29" spans="2:16" ht="18" customHeight="1" thickBot="1">
      <c r="B29" s="757" t="s">
        <v>415</v>
      </c>
      <c r="C29" s="758"/>
      <c r="D29" s="758"/>
      <c r="E29" s="758"/>
      <c r="F29" s="681">
        <f>SUM(G29:M29)</f>
        <v>0</v>
      </c>
      <c r="G29" s="682">
        <f t="shared" ref="G29:M29" si="10">SUM(G7:G8)+SUM(G12:G13)+SUM(G16:G17)+SUM(G22)+SUM(G25)</f>
        <v>0</v>
      </c>
      <c r="H29" s="682">
        <f t="shared" si="10"/>
        <v>0</v>
      </c>
      <c r="I29" s="682">
        <f t="shared" si="10"/>
        <v>0</v>
      </c>
      <c r="J29" s="682">
        <f t="shared" si="10"/>
        <v>0</v>
      </c>
      <c r="K29" s="682">
        <f t="shared" si="10"/>
        <v>0</v>
      </c>
      <c r="L29" s="682">
        <f t="shared" si="10"/>
        <v>0</v>
      </c>
      <c r="M29" s="683">
        <f t="shared" si="10"/>
        <v>0</v>
      </c>
      <c r="N29" s="654"/>
      <c r="O29" s="660"/>
      <c r="P29" s="654"/>
    </row>
    <row r="30" spans="2:16" ht="18" customHeight="1" thickBot="1">
      <c r="B30" s="754" t="s">
        <v>416</v>
      </c>
      <c r="C30" s="755"/>
      <c r="D30" s="755"/>
      <c r="E30" s="756"/>
      <c r="F30" s="667">
        <f>SUM(G30:M30)</f>
        <v>0</v>
      </c>
      <c r="G30" s="668">
        <f t="shared" ref="G30:M30" si="11">G10+G20+G28</f>
        <v>0</v>
      </c>
      <c r="H30" s="668">
        <f t="shared" si="11"/>
        <v>0</v>
      </c>
      <c r="I30" s="668">
        <f t="shared" si="11"/>
        <v>0</v>
      </c>
      <c r="J30" s="668">
        <f t="shared" si="11"/>
        <v>0</v>
      </c>
      <c r="K30" s="668">
        <f t="shared" si="11"/>
        <v>0</v>
      </c>
      <c r="L30" s="668">
        <f t="shared" si="11"/>
        <v>0</v>
      </c>
      <c r="M30" s="680">
        <f t="shared" si="11"/>
        <v>0</v>
      </c>
      <c r="N30" s="646"/>
      <c r="O30" s="646"/>
      <c r="P30" s="646"/>
    </row>
    <row r="32" spans="2:16" s="637" customFormat="1">
      <c r="B32" s="637" t="s">
        <v>386</v>
      </c>
      <c r="D32" s="669"/>
      <c r="E32" s="669"/>
    </row>
    <row r="33" spans="1:13" s="637" customFormat="1">
      <c r="B33" s="638" t="s">
        <v>387</v>
      </c>
      <c r="D33" s="669"/>
      <c r="E33" s="669" t="s">
        <v>412</v>
      </c>
    </row>
    <row r="34" spans="1:13" s="637" customFormat="1">
      <c r="B34" s="638" t="s">
        <v>388</v>
      </c>
      <c r="C34" s="670"/>
      <c r="E34" s="637" t="s">
        <v>417</v>
      </c>
      <c r="F34" s="671"/>
    </row>
    <row r="35" spans="1:13" s="637" customFormat="1" ht="25.5" customHeight="1">
      <c r="B35" s="638" t="s">
        <v>389</v>
      </c>
      <c r="C35" s="670"/>
      <c r="D35" s="670"/>
      <c r="E35" s="738" t="s">
        <v>413</v>
      </c>
      <c r="F35" s="738"/>
      <c r="G35" s="738"/>
      <c r="H35" s="738"/>
      <c r="I35" s="738"/>
      <c r="J35" s="738"/>
      <c r="K35" s="738"/>
      <c r="L35" s="738"/>
      <c r="M35" s="738"/>
    </row>
    <row r="36" spans="1:13" s="637" customFormat="1" ht="25.5" customHeight="1">
      <c r="B36" s="638" t="s">
        <v>390</v>
      </c>
      <c r="C36" s="670"/>
      <c r="D36" s="670"/>
      <c r="E36" s="739" t="s">
        <v>414</v>
      </c>
      <c r="F36" s="739"/>
      <c r="G36" s="739"/>
      <c r="H36" s="739"/>
      <c r="I36" s="739"/>
      <c r="J36" s="739"/>
      <c r="K36" s="739"/>
      <c r="L36" s="739"/>
      <c r="M36" s="739"/>
    </row>
    <row r="37" spans="1:13" s="637" customFormat="1" ht="13.5">
      <c r="B37" s="638" t="s">
        <v>391</v>
      </c>
      <c r="C37" s="670"/>
      <c r="D37" s="670"/>
      <c r="E37" s="637" t="s">
        <v>393</v>
      </c>
    </row>
    <row r="38" spans="1:13" s="637" customFormat="1" ht="13.5">
      <c r="A38" s="672"/>
      <c r="B38" s="638" t="s">
        <v>392</v>
      </c>
      <c r="C38" s="673"/>
      <c r="D38" s="670"/>
      <c r="E38" s="672" t="s">
        <v>418</v>
      </c>
      <c r="F38" s="672"/>
      <c r="G38" s="672"/>
      <c r="H38" s="672"/>
      <c r="I38" s="672"/>
      <c r="J38" s="672"/>
      <c r="K38" s="672"/>
      <c r="L38" s="672"/>
    </row>
  </sheetData>
  <mergeCells count="13">
    <mergeCell ref="E35:M35"/>
    <mergeCell ref="E36:M36"/>
    <mergeCell ref="B3:E4"/>
    <mergeCell ref="F3:F4"/>
    <mergeCell ref="B10:E10"/>
    <mergeCell ref="C24:E24"/>
    <mergeCell ref="B30:E30"/>
    <mergeCell ref="B29:E29"/>
    <mergeCell ref="C15:E15"/>
    <mergeCell ref="C19:E19"/>
    <mergeCell ref="B20:E20"/>
    <mergeCell ref="C27:E27"/>
    <mergeCell ref="B28:E28"/>
  </mergeCells>
  <phoneticPr fontId="5"/>
  <pageMargins left="0.79" right="0.78740157480314965" top="0.39370078740157483" bottom="0.39370078740157483" header="0.27559055118110237" footer="0.19685039370078741"/>
  <pageSetup paperSize="9" scale="70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M73"/>
  <sheetViews>
    <sheetView zoomScale="75" workbookViewId="0">
      <selection activeCell="AP17" sqref="AP17"/>
    </sheetView>
  </sheetViews>
  <sheetFormatPr defaultColWidth="10.28515625" defaultRowHeight="14.25"/>
  <cols>
    <col min="1" max="1" width="2.140625" style="1" customWidth="1"/>
    <col min="2" max="2" width="5.85546875" style="1" customWidth="1"/>
    <col min="3" max="3" width="23" style="1" customWidth="1"/>
    <col min="4" max="4" width="15.5703125" style="1" hidden="1" customWidth="1"/>
    <col min="5" max="5" width="16.140625" style="1" hidden="1" customWidth="1"/>
    <col min="6" max="6" width="14" style="1" hidden="1" customWidth="1"/>
    <col min="7" max="7" width="14.140625" style="1" customWidth="1"/>
    <col min="8" max="8" width="14.140625" style="1" hidden="1" customWidth="1"/>
    <col min="9" max="10" width="14.42578125" style="1" hidden="1" customWidth="1"/>
    <col min="11" max="11" width="15.85546875" style="1" hidden="1" customWidth="1"/>
    <col min="12" max="12" width="14.42578125" style="1" hidden="1" customWidth="1"/>
    <col min="13" max="13" width="21.28515625" style="1" hidden="1" customWidth="1"/>
    <col min="14" max="17" width="14.42578125" style="1" hidden="1" customWidth="1"/>
    <col min="18" max="19" width="15" style="1" hidden="1" customWidth="1"/>
    <col min="20" max="21" width="14.42578125" style="1" hidden="1" customWidth="1"/>
    <col min="22" max="22" width="0" style="1" hidden="1" customWidth="1"/>
    <col min="23" max="24" width="14.42578125" style="1" hidden="1" customWidth="1"/>
    <col min="25" max="25" width="26.28515625" style="1" hidden="1" customWidth="1"/>
    <col min="26" max="26" width="14.42578125" style="1" hidden="1" customWidth="1"/>
    <col min="27" max="28" width="11" style="1" bestFit="1" customWidth="1"/>
    <col min="29" max="30" width="14.42578125" style="1" hidden="1" customWidth="1"/>
    <col min="31" max="35" width="16" style="1" hidden="1" customWidth="1"/>
    <col min="36" max="36" width="12.28515625" style="1" bestFit="1" customWidth="1"/>
    <col min="37" max="38" width="10.5703125" style="1" customWidth="1"/>
    <col min="39" max="39" width="12.140625" style="1" bestFit="1" customWidth="1"/>
    <col min="40" max="40" width="11" style="1" bestFit="1" customWidth="1"/>
    <col min="41" max="41" width="12.28515625" style="1" bestFit="1" customWidth="1"/>
    <col min="42" max="43" width="10.5703125" style="1" customWidth="1"/>
    <col min="44" max="45" width="11" style="1" bestFit="1" customWidth="1"/>
    <col min="46" max="46" width="12.28515625" style="1" bestFit="1" customWidth="1"/>
    <col min="47" max="48" width="10.5703125" style="1" customWidth="1"/>
    <col min="49" max="50" width="11" style="1" bestFit="1" customWidth="1"/>
    <col min="51" max="51" width="12.28515625" style="1" bestFit="1" customWidth="1"/>
    <col min="52" max="53" width="10.5703125" style="1" customWidth="1"/>
    <col min="54" max="55" width="11" style="1" bestFit="1" customWidth="1"/>
    <col min="56" max="56" width="12.28515625" style="1" bestFit="1" customWidth="1"/>
    <col min="57" max="58" width="10.5703125" style="1" customWidth="1"/>
    <col min="59" max="60" width="11" style="1" bestFit="1" customWidth="1"/>
    <col min="61" max="61" width="12.28515625" style="1" bestFit="1" customWidth="1"/>
    <col min="62" max="63" width="10.5703125" style="1" customWidth="1"/>
    <col min="64" max="64" width="15.42578125" style="1" customWidth="1"/>
    <col min="65" max="65" width="29.28515625" style="1" customWidth="1"/>
    <col min="66" max="66" width="17.85546875" style="1" customWidth="1"/>
    <col min="67" max="67" width="17.140625" style="1" customWidth="1"/>
    <col min="68" max="70" width="17" style="1" customWidth="1"/>
    <col min="71" max="71" width="10.28515625" style="1" customWidth="1"/>
    <col min="72" max="72" width="16.140625" style="1" customWidth="1"/>
    <col min="73" max="73" width="18.140625" style="1" customWidth="1"/>
    <col min="74" max="75" width="19.140625" style="1" customWidth="1"/>
    <col min="76" max="77" width="16.140625" style="1" customWidth="1"/>
    <col min="78" max="81" width="18.140625" style="1" customWidth="1"/>
    <col min="82" max="82" width="15.28515625" style="2" customWidth="1"/>
    <col min="83" max="86" width="19.140625" style="1" customWidth="1"/>
    <col min="87" max="87" width="43.28515625" style="1" customWidth="1"/>
    <col min="88" max="88" width="19.140625" style="1" hidden="1" customWidth="1"/>
    <col min="89" max="91" width="19.140625" style="1" customWidth="1"/>
    <col min="92" max="16384" width="10.28515625" style="1"/>
  </cols>
  <sheetData>
    <row r="1" spans="2:91" s="251" customFormat="1" ht="19.5" thickBot="1">
      <c r="AA1" s="264" t="s">
        <v>144</v>
      </c>
      <c r="AB1" s="265"/>
      <c r="AC1" s="265"/>
      <c r="AD1" s="265"/>
      <c r="AE1" s="265"/>
      <c r="AF1" s="265"/>
      <c r="AG1" s="265"/>
      <c r="AH1" s="265"/>
      <c r="AI1" s="265"/>
      <c r="AJ1" s="265"/>
      <c r="AK1" s="265"/>
      <c r="AL1" s="266"/>
      <c r="AM1" s="264" t="s">
        <v>109</v>
      </c>
      <c r="AN1" s="265"/>
      <c r="AO1" s="265"/>
      <c r="AP1" s="265"/>
      <c r="AQ1" s="266"/>
      <c r="AR1" s="264" t="s">
        <v>110</v>
      </c>
      <c r="AS1" s="265"/>
      <c r="AT1" s="265"/>
      <c r="AU1" s="265"/>
      <c r="AV1" s="266"/>
      <c r="AW1" s="264" t="s">
        <v>111</v>
      </c>
      <c r="AX1" s="265"/>
      <c r="AY1" s="265"/>
      <c r="AZ1" s="265"/>
      <c r="BA1" s="266"/>
      <c r="BB1" s="264" t="s">
        <v>112</v>
      </c>
      <c r="BC1" s="265"/>
      <c r="BD1" s="265"/>
      <c r="BE1" s="265"/>
      <c r="BF1" s="266"/>
      <c r="BG1" s="264" t="s">
        <v>113</v>
      </c>
      <c r="BH1" s="265"/>
      <c r="BI1" s="265"/>
      <c r="BJ1" s="265"/>
      <c r="BK1" s="266"/>
      <c r="CD1" s="252"/>
    </row>
    <row r="2" spans="2:91" ht="15" hidden="1" thickBot="1">
      <c r="B2" s="767"/>
      <c r="C2" s="767"/>
      <c r="D2" s="767"/>
      <c r="E2" s="767"/>
      <c r="F2" s="767"/>
      <c r="G2" s="767"/>
      <c r="H2" s="767"/>
      <c r="I2" s="767"/>
      <c r="J2" s="767"/>
      <c r="K2" s="767"/>
      <c r="L2" s="767"/>
      <c r="M2" s="767"/>
      <c r="N2" s="767"/>
      <c r="O2" s="767"/>
      <c r="P2" s="767"/>
      <c r="Q2" s="767"/>
      <c r="R2" s="767"/>
      <c r="S2" s="767"/>
      <c r="T2" s="767"/>
      <c r="U2" s="767"/>
      <c r="V2" s="767"/>
      <c r="W2" s="767"/>
      <c r="X2" s="767"/>
      <c r="Y2" s="767"/>
      <c r="Z2" s="767"/>
      <c r="AA2" s="767"/>
      <c r="AB2" s="767"/>
      <c r="AC2" s="767"/>
      <c r="AD2" s="767"/>
      <c r="AE2" s="767"/>
      <c r="AF2" s="767"/>
      <c r="AG2" s="767"/>
      <c r="AH2" s="767"/>
      <c r="AI2" s="767"/>
      <c r="AJ2" s="767"/>
      <c r="AK2" s="767"/>
      <c r="AL2" s="767"/>
      <c r="AM2" s="248"/>
      <c r="AN2" s="248"/>
      <c r="AO2" s="248"/>
      <c r="AP2" s="248"/>
      <c r="AQ2" s="248"/>
      <c r="AR2" s="248"/>
      <c r="AS2" s="248"/>
      <c r="AT2" s="248"/>
      <c r="AU2" s="248"/>
      <c r="AV2" s="248"/>
      <c r="AW2" s="248"/>
      <c r="AX2" s="248"/>
      <c r="AY2" s="248"/>
      <c r="AZ2" s="248"/>
      <c r="BA2" s="248"/>
      <c r="BB2" s="248"/>
      <c r="BC2" s="248"/>
      <c r="BD2" s="248"/>
      <c r="BE2" s="248"/>
      <c r="BF2" s="248"/>
      <c r="BG2" s="248"/>
      <c r="BH2" s="248"/>
      <c r="BI2" s="248"/>
      <c r="BJ2" s="248"/>
      <c r="BK2" s="248"/>
      <c r="BL2" s="248"/>
      <c r="CJ2" s="3"/>
    </row>
    <row r="3" spans="2:91" ht="21.75" customHeight="1" thickBot="1">
      <c r="AA3" s="260"/>
      <c r="AB3" s="249" t="s">
        <v>146</v>
      </c>
      <c r="AC3" s="249"/>
      <c r="AD3" s="62"/>
      <c r="AE3" s="62"/>
      <c r="AF3" s="62"/>
      <c r="AG3" s="62"/>
      <c r="AH3" s="62"/>
      <c r="AI3" s="62"/>
      <c r="AJ3" s="28"/>
      <c r="AK3" s="253" t="s">
        <v>102</v>
      </c>
      <c r="AL3" s="261"/>
      <c r="AM3" s="262" t="s">
        <v>146</v>
      </c>
      <c r="AN3" s="263"/>
      <c r="AO3" s="261"/>
      <c r="AP3" s="253" t="s">
        <v>102</v>
      </c>
      <c r="AQ3" s="261"/>
      <c r="AR3" s="262" t="s">
        <v>146</v>
      </c>
      <c r="AS3" s="263"/>
      <c r="AT3" s="261"/>
      <c r="AU3" s="253" t="s">
        <v>102</v>
      </c>
      <c r="AV3" s="261"/>
      <c r="AW3" s="262" t="s">
        <v>146</v>
      </c>
      <c r="AX3" s="263"/>
      <c r="AY3" s="261"/>
      <c r="AZ3" s="253" t="s">
        <v>102</v>
      </c>
      <c r="BA3" s="261"/>
      <c r="BB3" s="262" t="s">
        <v>146</v>
      </c>
      <c r="BC3" s="263"/>
      <c r="BD3" s="261"/>
      <c r="BE3" s="253" t="s">
        <v>102</v>
      </c>
      <c r="BF3" s="261"/>
      <c r="BG3" s="262" t="s">
        <v>146</v>
      </c>
      <c r="BH3" s="263"/>
      <c r="BI3" s="261"/>
      <c r="BJ3" s="253" t="s">
        <v>102</v>
      </c>
      <c r="BK3" s="261"/>
      <c r="BL3" s="4"/>
      <c r="BN3" s="1" t="s">
        <v>3</v>
      </c>
    </row>
    <row r="4" spans="2:91" s="222" customFormat="1" ht="24" hidden="1" customHeight="1" thickBot="1">
      <c r="B4" s="255"/>
      <c r="C4" s="256"/>
      <c r="D4" s="768" t="s">
        <v>4</v>
      </c>
      <c r="E4" s="769"/>
      <c r="F4" s="769"/>
      <c r="G4" s="227" t="s">
        <v>145</v>
      </c>
      <c r="H4" s="224"/>
      <c r="I4" s="223" t="s">
        <v>0</v>
      </c>
      <c r="J4" s="224"/>
      <c r="K4" s="224"/>
      <c r="L4" s="224"/>
      <c r="M4" s="224"/>
      <c r="N4" s="224"/>
      <c r="O4" s="224"/>
      <c r="P4" s="224"/>
      <c r="Q4" s="224"/>
      <c r="R4" s="224"/>
      <c r="S4" s="224"/>
      <c r="T4" s="225"/>
      <c r="U4" s="231" t="s">
        <v>98</v>
      </c>
      <c r="V4" s="226"/>
      <c r="W4" s="227"/>
      <c r="X4" s="228" t="s">
        <v>99</v>
      </c>
      <c r="Y4" s="229" t="s">
        <v>121</v>
      </c>
      <c r="Z4" s="768" t="s">
        <v>100</v>
      </c>
      <c r="AA4" s="769"/>
      <c r="AB4" s="769"/>
      <c r="AC4" s="769"/>
      <c r="AD4" s="770"/>
      <c r="AE4" s="224" t="s">
        <v>101</v>
      </c>
      <c r="AF4" s="224"/>
      <c r="AG4" s="224"/>
      <c r="AH4" s="224"/>
      <c r="AI4" s="224"/>
      <c r="AJ4" s="224"/>
      <c r="AK4" s="232" t="s">
        <v>102</v>
      </c>
      <c r="AL4" s="225"/>
      <c r="AM4" s="257"/>
      <c r="AN4" s="257"/>
      <c r="AO4" s="250"/>
      <c r="AP4" s="232" t="s">
        <v>102</v>
      </c>
      <c r="AQ4" s="225"/>
      <c r="AR4" s="257"/>
      <c r="AS4" s="257"/>
      <c r="AT4" s="250"/>
      <c r="AU4" s="232" t="s">
        <v>102</v>
      </c>
      <c r="AV4" s="225"/>
      <c r="AW4" s="257"/>
      <c r="AX4" s="257"/>
      <c r="AY4" s="250"/>
      <c r="AZ4" s="232" t="s">
        <v>102</v>
      </c>
      <c r="BA4" s="225"/>
      <c r="BB4" s="257"/>
      <c r="BC4" s="257"/>
      <c r="BD4" s="250"/>
      <c r="BE4" s="232" t="s">
        <v>102</v>
      </c>
      <c r="BF4" s="225"/>
      <c r="BG4" s="257"/>
      <c r="BH4" s="257"/>
      <c r="BI4" s="250"/>
      <c r="BJ4" s="232" t="s">
        <v>102</v>
      </c>
      <c r="BK4" s="225"/>
      <c r="BL4" s="257"/>
      <c r="BX4" s="222" t="s">
        <v>5</v>
      </c>
      <c r="CD4" s="230"/>
    </row>
    <row r="5" spans="2:91" s="2" customFormat="1" ht="57.75" customHeight="1" thickBot="1">
      <c r="B5" s="7"/>
      <c r="C5" s="6"/>
      <c r="D5" s="8" t="s">
        <v>6</v>
      </c>
      <c r="E5" s="9" t="s">
        <v>7</v>
      </c>
      <c r="F5" s="10" t="s">
        <v>8</v>
      </c>
      <c r="G5" s="11" t="s">
        <v>1</v>
      </c>
      <c r="H5" s="235"/>
      <c r="I5" s="12" t="s">
        <v>9</v>
      </c>
      <c r="J5" s="9" t="s">
        <v>10</v>
      </c>
      <c r="K5" s="13" t="s">
        <v>11</v>
      </c>
      <c r="L5" s="13" t="s">
        <v>12</v>
      </c>
      <c r="M5" s="13" t="s">
        <v>13</v>
      </c>
      <c r="N5" s="14" t="s">
        <v>1</v>
      </c>
      <c r="O5" s="14" t="s">
        <v>14</v>
      </c>
      <c r="P5" s="8" t="s">
        <v>15</v>
      </c>
      <c r="Q5" s="15" t="s">
        <v>16</v>
      </c>
      <c r="R5" s="16" t="s">
        <v>17</v>
      </c>
      <c r="S5" s="17" t="s">
        <v>18</v>
      </c>
      <c r="T5" s="11" t="s">
        <v>1</v>
      </c>
      <c r="U5" s="11" t="s">
        <v>19</v>
      </c>
      <c r="V5" s="18" t="s">
        <v>20</v>
      </c>
      <c r="W5" s="11" t="s">
        <v>21</v>
      </c>
      <c r="X5" s="19" t="s">
        <v>22</v>
      </c>
      <c r="Y5" s="20" t="s">
        <v>23</v>
      </c>
      <c r="Z5" s="12" t="s">
        <v>24</v>
      </c>
      <c r="AA5" s="21" t="s">
        <v>25</v>
      </c>
      <c r="AB5" s="21" t="s">
        <v>26</v>
      </c>
      <c r="AC5" s="8" t="s">
        <v>27</v>
      </c>
      <c r="AD5" s="22" t="s">
        <v>28</v>
      </c>
      <c r="AE5" s="23" t="s">
        <v>29</v>
      </c>
      <c r="AF5" s="14" t="s">
        <v>30</v>
      </c>
      <c r="AG5" s="24" t="s">
        <v>31</v>
      </c>
      <c r="AH5" s="25" t="s">
        <v>95</v>
      </c>
      <c r="AI5" s="25" t="s">
        <v>96</v>
      </c>
      <c r="AJ5" s="26" t="s">
        <v>32</v>
      </c>
      <c r="AK5" s="27" t="s">
        <v>103</v>
      </c>
      <c r="AL5" s="27" t="s">
        <v>104</v>
      </c>
      <c r="AM5" s="21" t="s">
        <v>25</v>
      </c>
      <c r="AN5" s="21" t="s">
        <v>26</v>
      </c>
      <c r="AO5" s="26" t="s">
        <v>32</v>
      </c>
      <c r="AP5" s="27" t="s">
        <v>103</v>
      </c>
      <c r="AQ5" s="27" t="s">
        <v>104</v>
      </c>
      <c r="AR5" s="21" t="s">
        <v>25</v>
      </c>
      <c r="AS5" s="21" t="s">
        <v>26</v>
      </c>
      <c r="AT5" s="26" t="s">
        <v>32</v>
      </c>
      <c r="AU5" s="27" t="s">
        <v>103</v>
      </c>
      <c r="AV5" s="27" t="s">
        <v>104</v>
      </c>
      <c r="AW5" s="21" t="s">
        <v>25</v>
      </c>
      <c r="AX5" s="21" t="s">
        <v>26</v>
      </c>
      <c r="AY5" s="26" t="s">
        <v>32</v>
      </c>
      <c r="AZ5" s="27" t="s">
        <v>103</v>
      </c>
      <c r="BA5" s="27" t="s">
        <v>104</v>
      </c>
      <c r="BB5" s="21" t="s">
        <v>25</v>
      </c>
      <c r="BC5" s="21" t="s">
        <v>26</v>
      </c>
      <c r="BD5" s="26" t="s">
        <v>32</v>
      </c>
      <c r="BE5" s="27" t="s">
        <v>103</v>
      </c>
      <c r="BF5" s="27" t="s">
        <v>104</v>
      </c>
      <c r="BG5" s="21" t="s">
        <v>25</v>
      </c>
      <c r="BH5" s="21" t="s">
        <v>26</v>
      </c>
      <c r="BI5" s="26" t="s">
        <v>32</v>
      </c>
      <c r="BJ5" s="27" t="s">
        <v>103</v>
      </c>
      <c r="BK5" s="27" t="s">
        <v>104</v>
      </c>
      <c r="BL5" s="258"/>
      <c r="BN5" s="8" t="s">
        <v>122</v>
      </c>
      <c r="BO5" s="9" t="s">
        <v>123</v>
      </c>
      <c r="BP5" s="9" t="s">
        <v>124</v>
      </c>
      <c r="BQ5" s="28" t="s">
        <v>33</v>
      </c>
      <c r="BR5" s="28" t="s">
        <v>34</v>
      </c>
      <c r="BT5" s="8" t="s">
        <v>35</v>
      </c>
      <c r="BU5" s="28" t="s">
        <v>36</v>
      </c>
      <c r="BV5" s="28" t="s">
        <v>33</v>
      </c>
      <c r="BW5" s="29"/>
      <c r="BX5" s="8" t="s">
        <v>37</v>
      </c>
      <c r="BY5" s="9" t="s">
        <v>38</v>
      </c>
      <c r="BZ5" s="9" t="s">
        <v>39</v>
      </c>
      <c r="CA5" s="5" t="s">
        <v>33</v>
      </c>
      <c r="CB5" s="30"/>
      <c r="CC5" s="30"/>
      <c r="CD5" s="8" t="s">
        <v>40</v>
      </c>
      <c r="CE5" s="8" t="s">
        <v>41</v>
      </c>
      <c r="CF5" s="8" t="s">
        <v>42</v>
      </c>
      <c r="CG5" s="31" t="s">
        <v>43</v>
      </c>
      <c r="CH5" s="31" t="s">
        <v>44</v>
      </c>
      <c r="CI5" s="32"/>
      <c r="CJ5" s="33" t="s">
        <v>45</v>
      </c>
      <c r="CK5" s="33" t="s">
        <v>46</v>
      </c>
      <c r="CL5" s="33" t="s">
        <v>47</v>
      </c>
      <c r="CM5" s="34"/>
    </row>
    <row r="6" spans="2:91" ht="7.5" customHeight="1" thickBot="1">
      <c r="B6" s="35"/>
      <c r="C6" s="36"/>
      <c r="D6" s="37"/>
      <c r="E6" s="38"/>
      <c r="F6" s="39"/>
      <c r="G6" s="40"/>
      <c r="H6" s="236"/>
      <c r="I6" s="41"/>
      <c r="J6" s="42"/>
      <c r="K6" s="42"/>
      <c r="L6" s="42"/>
      <c r="M6" s="42"/>
      <c r="N6" s="43"/>
      <c r="O6" s="43"/>
      <c r="P6" s="43"/>
      <c r="Q6" s="44"/>
      <c r="R6" s="45"/>
      <c r="S6" s="46"/>
      <c r="T6" s="47"/>
      <c r="U6" s="40"/>
      <c r="V6" s="48"/>
      <c r="W6" s="40"/>
      <c r="X6" s="49"/>
      <c r="Y6" s="50"/>
      <c r="Z6" s="41"/>
      <c r="AA6" s="51"/>
      <c r="AB6" s="51"/>
      <c r="AC6" s="43"/>
      <c r="AD6" s="52"/>
      <c r="AE6" s="53"/>
      <c r="AF6" s="54"/>
      <c r="AG6" s="55"/>
      <c r="AH6" s="56"/>
      <c r="AI6" s="56"/>
      <c r="AJ6" s="57"/>
      <c r="AK6" s="58"/>
      <c r="AL6" s="58"/>
      <c r="AM6" s="51"/>
      <c r="AN6" s="51"/>
      <c r="AO6" s="57"/>
      <c r="AP6" s="58"/>
      <c r="AQ6" s="58"/>
      <c r="AR6" s="51"/>
      <c r="AS6" s="51"/>
      <c r="AT6" s="57"/>
      <c r="AU6" s="58"/>
      <c r="AV6" s="58"/>
      <c r="AW6" s="51"/>
      <c r="AX6" s="51"/>
      <c r="AY6" s="57"/>
      <c r="AZ6" s="58"/>
      <c r="BA6" s="58"/>
      <c r="BB6" s="51"/>
      <c r="BC6" s="51"/>
      <c r="BD6" s="57"/>
      <c r="BE6" s="58"/>
      <c r="BF6" s="58"/>
      <c r="BG6" s="51"/>
      <c r="BH6" s="51"/>
      <c r="BI6" s="57"/>
      <c r="BJ6" s="58"/>
      <c r="BK6" s="58"/>
      <c r="BL6" s="259"/>
      <c r="BN6" s="37"/>
      <c r="BO6" s="38"/>
      <c r="BP6" s="38"/>
      <c r="BQ6" s="38"/>
      <c r="BR6" s="38"/>
      <c r="BT6" s="37"/>
      <c r="BU6" s="38"/>
      <c r="BV6" s="38"/>
      <c r="BW6" s="39"/>
      <c r="BX6" s="59"/>
      <c r="BY6" s="38"/>
      <c r="BZ6" s="38"/>
      <c r="CA6" s="38"/>
      <c r="CB6" s="39"/>
      <c r="CC6" s="39"/>
      <c r="CD6" s="37"/>
      <c r="CE6" s="37"/>
      <c r="CF6" s="37"/>
      <c r="CG6" s="60"/>
      <c r="CH6" s="60"/>
      <c r="CI6" s="60"/>
      <c r="CJ6" s="37"/>
      <c r="CK6" s="37"/>
      <c r="CL6" s="37"/>
      <c r="CM6" s="39"/>
    </row>
    <row r="7" spans="2:91" ht="3.75" customHeight="1">
      <c r="B7" s="771" t="s">
        <v>48</v>
      </c>
      <c r="C7" s="77"/>
      <c r="D7" s="77"/>
      <c r="E7" s="36"/>
      <c r="F7" s="78"/>
      <c r="G7" s="79"/>
      <c r="H7" s="237"/>
      <c r="I7" s="80"/>
      <c r="J7" s="81"/>
      <c r="K7" s="81"/>
      <c r="L7" s="81"/>
      <c r="M7" s="81"/>
      <c r="N7" s="77">
        <v>0</v>
      </c>
      <c r="O7" s="77"/>
      <c r="P7" s="77"/>
      <c r="Q7" s="82"/>
      <c r="R7" s="83"/>
      <c r="S7" s="84"/>
      <c r="T7" s="79"/>
      <c r="U7" s="79"/>
      <c r="V7" s="85"/>
      <c r="W7" s="79"/>
      <c r="X7" s="86"/>
      <c r="Y7" s="87"/>
      <c r="Z7" s="80"/>
      <c r="AA7" s="88"/>
      <c r="AB7" s="88"/>
      <c r="AC7" s="77"/>
      <c r="AD7" s="89"/>
      <c r="AE7" s="80"/>
      <c r="AF7" s="77"/>
      <c r="AG7" s="89"/>
      <c r="AH7" s="79"/>
      <c r="AI7" s="79"/>
      <c r="AJ7" s="90"/>
      <c r="AK7" s="91"/>
      <c r="AL7" s="91"/>
      <c r="AM7" s="88"/>
      <c r="AN7" s="88"/>
      <c r="AO7" s="90"/>
      <c r="AP7" s="91"/>
      <c r="AQ7" s="91"/>
      <c r="AR7" s="88"/>
      <c r="AS7" s="88"/>
      <c r="AT7" s="90"/>
      <c r="AU7" s="91"/>
      <c r="AV7" s="91"/>
      <c r="AW7" s="88"/>
      <c r="AX7" s="88"/>
      <c r="AY7" s="90"/>
      <c r="AZ7" s="91"/>
      <c r="BA7" s="91"/>
      <c r="BB7" s="88"/>
      <c r="BC7" s="88"/>
      <c r="BD7" s="90"/>
      <c r="BE7" s="91"/>
      <c r="BF7" s="91"/>
      <c r="BG7" s="88"/>
      <c r="BH7" s="88"/>
      <c r="BI7" s="90"/>
      <c r="BJ7" s="91"/>
      <c r="BK7" s="91"/>
      <c r="BL7" s="30"/>
      <c r="BN7" s="77"/>
      <c r="BO7" s="36"/>
      <c r="BP7" s="36"/>
      <c r="BQ7" s="36"/>
      <c r="BR7" s="36"/>
      <c r="BT7" s="77"/>
      <c r="BU7" s="36"/>
      <c r="BV7" s="36"/>
      <c r="BW7" s="29"/>
      <c r="BX7" s="77"/>
      <c r="BY7" s="36"/>
      <c r="BZ7" s="36"/>
      <c r="CA7" s="36"/>
      <c r="CB7" s="29"/>
      <c r="CC7" s="29"/>
      <c r="CD7" s="92"/>
      <c r="CE7" s="77"/>
      <c r="CF7" s="77"/>
      <c r="CG7" s="93"/>
      <c r="CH7" s="93"/>
      <c r="CI7" s="93"/>
      <c r="CJ7" s="77"/>
      <c r="CK7" s="77"/>
      <c r="CL7" s="77"/>
      <c r="CM7" s="29"/>
    </row>
    <row r="8" spans="2:91" ht="39" customHeight="1">
      <c r="B8" s="772"/>
      <c r="C8" s="94" t="s">
        <v>49</v>
      </c>
      <c r="D8" s="94">
        <v>111112</v>
      </c>
      <c r="E8" s="95">
        <v>109017.33333333333</v>
      </c>
      <c r="F8" s="96">
        <v>887</v>
      </c>
      <c r="G8" s="97" t="e">
        <f>#REF!</f>
        <v>#REF!</v>
      </c>
      <c r="H8" s="238"/>
      <c r="I8" s="98">
        <v>16683</v>
      </c>
      <c r="J8" s="99"/>
      <c r="K8" s="99">
        <v>6212.666666666667</v>
      </c>
      <c r="L8" s="99">
        <v>5665</v>
      </c>
      <c r="M8" s="99">
        <v>4401</v>
      </c>
      <c r="N8" s="94">
        <v>32.961666666666673</v>
      </c>
      <c r="O8" s="94">
        <v>1840</v>
      </c>
      <c r="P8" s="94"/>
      <c r="Q8" s="100">
        <v>13098</v>
      </c>
      <c r="R8" s="101">
        <v>10455</v>
      </c>
      <c r="S8" s="102">
        <v>1904</v>
      </c>
      <c r="T8" s="97">
        <v>58418.666666666672</v>
      </c>
      <c r="U8" s="97">
        <v>51485.666666666657</v>
      </c>
      <c r="V8" s="103">
        <v>0.46845893246550779</v>
      </c>
      <c r="W8" s="97">
        <v>20594.266666666663</v>
      </c>
      <c r="X8" s="104">
        <v>30891.4</v>
      </c>
      <c r="Y8" s="105">
        <v>43989.4</v>
      </c>
      <c r="Z8" s="98">
        <v>879788</v>
      </c>
      <c r="AA8" s="106" t="e">
        <f>#REF!</f>
        <v>#REF!</v>
      </c>
      <c r="AB8" s="106" t="e">
        <f>#REF!</f>
        <v>#REF!</v>
      </c>
      <c r="AC8" s="94">
        <v>293262.66666666663</v>
      </c>
      <c r="AD8" s="107">
        <v>219947</v>
      </c>
      <c r="AE8" s="98">
        <v>10632.567723542381</v>
      </c>
      <c r="AF8" s="94">
        <v>4099</v>
      </c>
      <c r="AG8" s="107">
        <v>1500</v>
      </c>
      <c r="AH8" s="97">
        <v>315328</v>
      </c>
      <c r="AI8" s="97">
        <v>15766.4</v>
      </c>
      <c r="AJ8" s="108" t="e">
        <f>#REF!</f>
        <v>#REF!</v>
      </c>
      <c r="AK8" s="109" t="e">
        <f>#REF!</f>
        <v>#REF!</v>
      </c>
      <c r="AL8" s="109" t="e">
        <f>#REF!</f>
        <v>#REF!</v>
      </c>
      <c r="AM8" s="106" t="e">
        <f>'総括表（案1)'!AA8</f>
        <v>#REF!</v>
      </c>
      <c r="AN8" s="106" t="e">
        <f>'総括表（案1)'!AB8</f>
        <v>#REF!</v>
      </c>
      <c r="AO8" s="108" t="e">
        <f>'総括表（案1)'!AJ8</f>
        <v>#REF!</v>
      </c>
      <c r="AP8" s="109" t="e">
        <f>'総括表（案1)'!AK8</f>
        <v>#REF!</v>
      </c>
      <c r="AQ8" s="109" t="e">
        <f>'総括表（案1)'!AL8</f>
        <v>#REF!</v>
      </c>
      <c r="AR8" s="106" t="e">
        <f>'総括表（案2)'!AA8</f>
        <v>#REF!</v>
      </c>
      <c r="AS8" s="106" t="e">
        <f>'総括表（案2)'!AB8</f>
        <v>#REF!</v>
      </c>
      <c r="AT8" s="108" t="e">
        <f>'総括表（案2)'!AJ8</f>
        <v>#REF!</v>
      </c>
      <c r="AU8" s="109" t="e">
        <f>'総括表（案2)'!AK8</f>
        <v>#REF!</v>
      </c>
      <c r="AV8" s="109" t="e">
        <f>'総括表（案2)'!AL8</f>
        <v>#REF!</v>
      </c>
      <c r="AW8" s="106" t="e">
        <f>'総括表（案3)'!AA8</f>
        <v>#REF!</v>
      </c>
      <c r="AX8" s="106" t="e">
        <f>'総括表（案3)'!AB8</f>
        <v>#REF!</v>
      </c>
      <c r="AY8" s="108" t="e">
        <f>'総括表（案3)'!AJ8</f>
        <v>#REF!</v>
      </c>
      <c r="AZ8" s="109" t="e">
        <f>'総括表（案3)'!AK8</f>
        <v>#REF!</v>
      </c>
      <c r="BA8" s="109" t="e">
        <f>'総括表（案3)'!AL8</f>
        <v>#REF!</v>
      </c>
      <c r="BB8" s="106" t="e">
        <f>'総括表（案4)'!AA8</f>
        <v>#REF!</v>
      </c>
      <c r="BC8" s="106" t="e">
        <f>'総括表（案4)'!AB8</f>
        <v>#REF!</v>
      </c>
      <c r="BD8" s="108" t="e">
        <f>'総括表（案4)'!AJ8</f>
        <v>#REF!</v>
      </c>
      <c r="BE8" s="109" t="e">
        <f>'総括表（案4)'!AK8</f>
        <v>#REF!</v>
      </c>
      <c r="BF8" s="109" t="e">
        <f>'総括表（案4)'!AL8</f>
        <v>#REF!</v>
      </c>
      <c r="BG8" s="106" t="e">
        <f>'総括表（案5)'!AA8</f>
        <v>#REF!</v>
      </c>
      <c r="BH8" s="106" t="e">
        <f>'総括表（案5)'!AB8</f>
        <v>#REF!</v>
      </c>
      <c r="BI8" s="108" t="e">
        <f>'総括表（案5)'!AJ8</f>
        <v>#REF!</v>
      </c>
      <c r="BJ8" s="109" t="e">
        <f>'総括表（案5)'!AK8</f>
        <v>#REF!</v>
      </c>
      <c r="BK8" s="109" t="e">
        <f>'総括表（案5)'!AL8</f>
        <v>#REF!</v>
      </c>
      <c r="BL8" s="220"/>
      <c r="BN8" s="94">
        <v>111112</v>
      </c>
      <c r="BO8" s="95">
        <v>115169</v>
      </c>
      <c r="BP8" s="95">
        <v>100771</v>
      </c>
      <c r="BQ8" s="95">
        <v>327052</v>
      </c>
      <c r="BR8" s="95">
        <v>109017.33333333333</v>
      </c>
      <c r="BT8" s="94">
        <v>1552</v>
      </c>
      <c r="BU8" s="95">
        <v>288</v>
      </c>
      <c r="BV8" s="95">
        <v>1840</v>
      </c>
      <c r="BW8" s="29"/>
      <c r="BX8" s="94">
        <v>277234</v>
      </c>
      <c r="BY8" s="95">
        <v>35408</v>
      </c>
      <c r="BZ8" s="95"/>
      <c r="CA8" s="95">
        <v>328875</v>
      </c>
      <c r="CB8" s="110">
        <v>0.84297681489927789</v>
      </c>
      <c r="CC8" s="111">
        <v>11711.509520136049</v>
      </c>
      <c r="CD8" s="112" t="s">
        <v>50</v>
      </c>
      <c r="CE8" s="94">
        <v>163</v>
      </c>
      <c r="CF8" s="94">
        <v>3</v>
      </c>
      <c r="CG8" s="113">
        <v>102.34969325153374</v>
      </c>
      <c r="CH8" s="113">
        <v>5561</v>
      </c>
      <c r="CI8" s="114" t="s">
        <v>51</v>
      </c>
      <c r="CJ8" s="94">
        <v>38.114519427402868</v>
      </c>
      <c r="CK8" s="94">
        <v>315.86298568507152</v>
      </c>
      <c r="CL8" s="94">
        <v>269.87361963190182</v>
      </c>
      <c r="CM8" s="29"/>
    </row>
    <row r="9" spans="2:91" ht="39" customHeight="1">
      <c r="B9" s="773" t="s">
        <v>52</v>
      </c>
      <c r="C9" s="115" t="s">
        <v>53</v>
      </c>
      <c r="D9" s="115">
        <v>34046</v>
      </c>
      <c r="E9" s="116">
        <v>34911</v>
      </c>
      <c r="F9" s="117">
        <v>211</v>
      </c>
      <c r="G9" s="118" t="e">
        <f>#REF!</f>
        <v>#REF!</v>
      </c>
      <c r="H9" s="239"/>
      <c r="I9" s="119">
        <v>15509</v>
      </c>
      <c r="J9" s="116"/>
      <c r="K9" s="99">
        <v>1332</v>
      </c>
      <c r="L9" s="116">
        <v>5037</v>
      </c>
      <c r="M9" s="218">
        <v>2060</v>
      </c>
      <c r="N9" s="219">
        <v>23.937999999999999</v>
      </c>
      <c r="O9" s="219">
        <v>100</v>
      </c>
      <c r="P9" s="115"/>
      <c r="Q9" s="120">
        <v>5657</v>
      </c>
      <c r="R9" s="121">
        <v>6414</v>
      </c>
      <c r="S9" s="122">
        <v>1168</v>
      </c>
      <c r="T9" s="97">
        <v>37177</v>
      </c>
      <c r="U9" s="118">
        <v>-2055</v>
      </c>
      <c r="V9" s="123">
        <v>-5.8510335402311944E-2</v>
      </c>
      <c r="W9" s="118">
        <v>0</v>
      </c>
      <c r="X9" s="124">
        <v>-2055</v>
      </c>
      <c r="Y9" s="125">
        <v>3602</v>
      </c>
      <c r="Z9" s="119">
        <v>72040</v>
      </c>
      <c r="AA9" s="126" t="e">
        <f>#REF!</f>
        <v>#REF!</v>
      </c>
      <c r="AB9" s="126" t="e">
        <f>#REF!</f>
        <v>#REF!</v>
      </c>
      <c r="AC9" s="115">
        <v>24013.333333333336</v>
      </c>
      <c r="AD9" s="107">
        <v>18010</v>
      </c>
      <c r="AE9" s="119">
        <v>2798.3433727870511</v>
      </c>
      <c r="AF9" s="115">
        <v>1003</v>
      </c>
      <c r="AG9" s="107">
        <v>1500</v>
      </c>
      <c r="AH9" s="118">
        <v>77178</v>
      </c>
      <c r="AI9" s="118">
        <v>3062.8</v>
      </c>
      <c r="AJ9" s="127" t="e">
        <f>#REF!</f>
        <v>#REF!</v>
      </c>
      <c r="AK9" s="128" t="e">
        <f>#REF!</f>
        <v>#REF!</v>
      </c>
      <c r="AL9" s="128" t="e">
        <f>#REF!</f>
        <v>#REF!</v>
      </c>
      <c r="AM9" s="126" t="e">
        <f>'総括表（案1)'!AA9</f>
        <v>#REF!</v>
      </c>
      <c r="AN9" s="126" t="e">
        <f>'総括表（案1)'!AB9</f>
        <v>#REF!</v>
      </c>
      <c r="AO9" s="127" t="e">
        <f>'総括表（案1)'!AJ9</f>
        <v>#REF!</v>
      </c>
      <c r="AP9" s="128" t="e">
        <f>'総括表（案1)'!AK9</f>
        <v>#REF!</v>
      </c>
      <c r="AQ9" s="128" t="e">
        <f>'総括表（案1)'!AL9</f>
        <v>#REF!</v>
      </c>
      <c r="AR9" s="126" t="e">
        <f>'総括表（案2)'!AA9</f>
        <v>#REF!</v>
      </c>
      <c r="AS9" s="126" t="e">
        <f>'総括表（案2)'!AB9</f>
        <v>#REF!</v>
      </c>
      <c r="AT9" s="127" t="e">
        <f>'総括表（案2)'!AJ9</f>
        <v>#REF!</v>
      </c>
      <c r="AU9" s="128" t="e">
        <f>'総括表（案2)'!AK9</f>
        <v>#REF!</v>
      </c>
      <c r="AV9" s="128" t="e">
        <f>'総括表（案2)'!AL9</f>
        <v>#REF!</v>
      </c>
      <c r="AW9" s="126" t="e">
        <f>'総括表（案3)'!AA9</f>
        <v>#REF!</v>
      </c>
      <c r="AX9" s="126" t="e">
        <f>'総括表（案3)'!AB9</f>
        <v>#REF!</v>
      </c>
      <c r="AY9" s="127" t="e">
        <f>'総括表（案3)'!AJ9</f>
        <v>#REF!</v>
      </c>
      <c r="AZ9" s="128" t="e">
        <f>'総括表（案3)'!AK9</f>
        <v>#REF!</v>
      </c>
      <c r="BA9" s="128" t="e">
        <f>'総括表（案3)'!AL9</f>
        <v>#REF!</v>
      </c>
      <c r="BB9" s="126" t="e">
        <f>'総括表（案4)'!AA9</f>
        <v>#REF!</v>
      </c>
      <c r="BC9" s="126" t="e">
        <f>'総括表（案4)'!AB9</f>
        <v>#REF!</v>
      </c>
      <c r="BD9" s="127" t="e">
        <f>'総括表（案4)'!AJ9</f>
        <v>#REF!</v>
      </c>
      <c r="BE9" s="128" t="e">
        <f>'総括表（案4)'!AK9</f>
        <v>#REF!</v>
      </c>
      <c r="BF9" s="128" t="e">
        <f>'総括表（案4)'!AL9</f>
        <v>#REF!</v>
      </c>
      <c r="BG9" s="126" t="e">
        <f>'総括表（案5)'!AA9</f>
        <v>#REF!</v>
      </c>
      <c r="BH9" s="126" t="e">
        <f>'総括表（案5)'!AB9</f>
        <v>#REF!</v>
      </c>
      <c r="BI9" s="127" t="e">
        <f>'総括表（案5)'!AJ9</f>
        <v>#REF!</v>
      </c>
      <c r="BJ9" s="128" t="e">
        <f>'総括表（案5)'!AK9</f>
        <v>#REF!</v>
      </c>
      <c r="BK9" s="128" t="e">
        <f>'総括表（案5)'!AL9</f>
        <v>#REF!</v>
      </c>
      <c r="BL9" s="220"/>
      <c r="BN9" s="115">
        <v>34046</v>
      </c>
      <c r="BO9" s="116">
        <v>34816</v>
      </c>
      <c r="BP9" s="116">
        <v>35871</v>
      </c>
      <c r="BQ9" s="116">
        <v>104733</v>
      </c>
      <c r="BR9" s="116">
        <v>34911</v>
      </c>
      <c r="BT9" s="115">
        <v>0</v>
      </c>
      <c r="BU9" s="116">
        <v>0</v>
      </c>
      <c r="BV9" s="116">
        <v>0</v>
      </c>
      <c r="BW9" s="29"/>
      <c r="BX9" s="115">
        <v>53762</v>
      </c>
      <c r="BY9" s="116">
        <v>915</v>
      </c>
      <c r="BZ9" s="116"/>
      <c r="CA9" s="116">
        <v>59310</v>
      </c>
      <c r="CB9" s="110">
        <v>0.90645759568369588</v>
      </c>
      <c r="CC9" s="110"/>
      <c r="CD9" s="129" t="s">
        <v>50</v>
      </c>
      <c r="CE9" s="115">
        <v>100</v>
      </c>
      <c r="CF9" s="115">
        <v>4</v>
      </c>
      <c r="CG9" s="114">
        <v>155.09</v>
      </c>
      <c r="CH9" s="114">
        <v>3877.25</v>
      </c>
      <c r="CI9" s="114" t="s">
        <v>54</v>
      </c>
      <c r="CJ9" s="115">
        <v>8.1717791411042953</v>
      </c>
      <c r="CK9" s="115">
        <v>-12.607361963190185</v>
      </c>
      <c r="CL9" s="115">
        <v>22.098159509202453</v>
      </c>
      <c r="CM9" s="29"/>
    </row>
    <row r="10" spans="2:91" ht="39" customHeight="1">
      <c r="B10" s="773"/>
      <c r="C10" s="130" t="s">
        <v>55</v>
      </c>
      <c r="D10" s="130">
        <v>52161</v>
      </c>
      <c r="E10" s="131">
        <v>55560.666666666664</v>
      </c>
      <c r="F10" s="29">
        <v>1086</v>
      </c>
      <c r="G10" s="132" t="e">
        <f>#REF!</f>
        <v>#REF!</v>
      </c>
      <c r="H10" s="240"/>
      <c r="I10" s="133">
        <v>30090</v>
      </c>
      <c r="J10" s="131"/>
      <c r="K10" s="99">
        <v>10248.333333333334</v>
      </c>
      <c r="L10" s="131">
        <v>8278</v>
      </c>
      <c r="M10" s="131">
        <v>2373</v>
      </c>
      <c r="N10" s="130">
        <v>50.989333333333335</v>
      </c>
      <c r="O10" s="130">
        <v>588</v>
      </c>
      <c r="P10" s="130"/>
      <c r="Q10" s="134">
        <v>6117</v>
      </c>
      <c r="R10" s="135">
        <v>9878</v>
      </c>
      <c r="S10" s="136">
        <v>1799</v>
      </c>
      <c r="T10" s="97">
        <v>68783.333333333343</v>
      </c>
      <c r="U10" s="132">
        <v>-12136.666666666679</v>
      </c>
      <c r="V10" s="137">
        <v>-0.21425208897257877</v>
      </c>
      <c r="W10" s="132">
        <v>0</v>
      </c>
      <c r="X10" s="138">
        <v>-12136.666666666679</v>
      </c>
      <c r="Y10" s="139">
        <v>-6019.6666666666788</v>
      </c>
      <c r="Z10" s="133">
        <v>-120393.33333333358</v>
      </c>
      <c r="AA10" s="140" t="e">
        <f>#REF!</f>
        <v>#REF!</v>
      </c>
      <c r="AB10" s="140" t="e">
        <f>#REF!</f>
        <v>#REF!</v>
      </c>
      <c r="AC10" s="130">
        <v>-40131.111111111197</v>
      </c>
      <c r="AD10" s="141">
        <v>-30098.333333333394</v>
      </c>
      <c r="AE10" s="133">
        <v>5346.893285588465</v>
      </c>
      <c r="AF10" s="130">
        <v>1907</v>
      </c>
      <c r="AG10" s="141">
        <v>1500</v>
      </c>
      <c r="AH10" s="132">
        <v>146744</v>
      </c>
      <c r="AI10" s="132">
        <v>7337.2</v>
      </c>
      <c r="AJ10" s="142" t="e">
        <f>#REF!</f>
        <v>#REF!</v>
      </c>
      <c r="AK10" s="143" t="e">
        <f>#REF!</f>
        <v>#REF!</v>
      </c>
      <c r="AL10" s="143" t="e">
        <f>#REF!</f>
        <v>#REF!</v>
      </c>
      <c r="AM10" s="140" t="e">
        <f>'総括表（案1)'!AA10</f>
        <v>#REF!</v>
      </c>
      <c r="AN10" s="140" t="e">
        <f>'総括表（案1)'!AB10</f>
        <v>#REF!</v>
      </c>
      <c r="AO10" s="142" t="e">
        <f>'総括表（案1)'!AJ10</f>
        <v>#REF!</v>
      </c>
      <c r="AP10" s="143" t="e">
        <f>'総括表（案1)'!AK10</f>
        <v>#REF!</v>
      </c>
      <c r="AQ10" s="143" t="e">
        <f>'総括表（案1)'!AL10</f>
        <v>#REF!</v>
      </c>
      <c r="AR10" s="140" t="e">
        <f>'総括表（案2)'!AA10</f>
        <v>#REF!</v>
      </c>
      <c r="AS10" s="140" t="e">
        <f>'総括表（案2)'!AB10</f>
        <v>#REF!</v>
      </c>
      <c r="AT10" s="142" t="e">
        <f>'総括表（案2)'!AJ10</f>
        <v>#REF!</v>
      </c>
      <c r="AU10" s="143" t="e">
        <f>'総括表（案2)'!AK10</f>
        <v>#REF!</v>
      </c>
      <c r="AV10" s="143" t="e">
        <f>'総括表（案2)'!AL10</f>
        <v>#REF!</v>
      </c>
      <c r="AW10" s="140" t="e">
        <f>'総括表（案3)'!AA10</f>
        <v>#REF!</v>
      </c>
      <c r="AX10" s="140" t="e">
        <f>'総括表（案3)'!AB10</f>
        <v>#REF!</v>
      </c>
      <c r="AY10" s="142" t="e">
        <f>'総括表（案3)'!AJ10</f>
        <v>#REF!</v>
      </c>
      <c r="AZ10" s="143" t="e">
        <f>'総括表（案3)'!AK10</f>
        <v>#REF!</v>
      </c>
      <c r="BA10" s="143" t="e">
        <f>'総括表（案3)'!AL10</f>
        <v>#REF!</v>
      </c>
      <c r="BB10" s="140" t="e">
        <f>'総括表（案4)'!AA10</f>
        <v>#REF!</v>
      </c>
      <c r="BC10" s="140" t="e">
        <f>'総括表（案4)'!AB10</f>
        <v>#REF!</v>
      </c>
      <c r="BD10" s="142" t="e">
        <f>'総括表（案4)'!AJ10</f>
        <v>#REF!</v>
      </c>
      <c r="BE10" s="143" t="e">
        <f>'総括表（案4)'!AK10</f>
        <v>#REF!</v>
      </c>
      <c r="BF10" s="143" t="e">
        <f>'総括表（案4)'!AL10</f>
        <v>#REF!</v>
      </c>
      <c r="BG10" s="140" t="e">
        <f>'総括表（案5)'!AA10</f>
        <v>#REF!</v>
      </c>
      <c r="BH10" s="140" t="e">
        <f>'総括表（案5)'!AB10</f>
        <v>#REF!</v>
      </c>
      <c r="BI10" s="142" t="e">
        <f>'総括表（案5)'!AJ10</f>
        <v>#REF!</v>
      </c>
      <c r="BJ10" s="143" t="e">
        <f>'総括表（案5)'!AK10</f>
        <v>#REF!</v>
      </c>
      <c r="BK10" s="143" t="e">
        <f>'総括表（案5)'!AL10</f>
        <v>#REF!</v>
      </c>
      <c r="BL10" s="220"/>
      <c r="BN10" s="130">
        <v>52161</v>
      </c>
      <c r="BO10" s="131">
        <v>59330</v>
      </c>
      <c r="BP10" s="131">
        <v>55191</v>
      </c>
      <c r="BQ10" s="131">
        <v>166682</v>
      </c>
      <c r="BR10" s="131">
        <v>55560.666666666664</v>
      </c>
      <c r="BT10" s="130">
        <v>507</v>
      </c>
      <c r="BU10" s="131">
        <v>81</v>
      </c>
      <c r="BV10" s="131">
        <v>588</v>
      </c>
      <c r="BW10" s="29"/>
      <c r="BX10" s="130">
        <v>141693</v>
      </c>
      <c r="BY10" s="131">
        <v>3718</v>
      </c>
      <c r="BZ10" s="131"/>
      <c r="CA10" s="131">
        <v>155549</v>
      </c>
      <c r="CB10" s="110">
        <v>0.91092196028261196</v>
      </c>
      <c r="CC10" s="110"/>
      <c r="CD10" s="144" t="s">
        <v>56</v>
      </c>
      <c r="CE10" s="130">
        <v>154</v>
      </c>
      <c r="CF10" s="130">
        <v>1</v>
      </c>
      <c r="CG10" s="145">
        <v>195.3896103896104</v>
      </c>
      <c r="CH10" s="145">
        <v>30090</v>
      </c>
      <c r="CI10" s="145"/>
      <c r="CJ10" s="130">
        <v>62.873210633946833</v>
      </c>
      <c r="CK10" s="130">
        <v>-74.45807770961153</v>
      </c>
      <c r="CL10" s="130">
        <v>-36.930470347648338</v>
      </c>
      <c r="CM10" s="29"/>
    </row>
    <row r="11" spans="2:91" ht="39" customHeight="1" thickBot="1">
      <c r="B11" s="774"/>
      <c r="C11" s="146" t="s">
        <v>1</v>
      </c>
      <c r="D11" s="146">
        <v>197319</v>
      </c>
      <c r="E11" s="147">
        <v>199489</v>
      </c>
      <c r="F11" s="148">
        <v>2184</v>
      </c>
      <c r="G11" s="149" t="e">
        <f>#REF!</f>
        <v>#REF!</v>
      </c>
      <c r="H11" s="241">
        <v>199.50299999999999</v>
      </c>
      <c r="I11" s="150">
        <v>62282</v>
      </c>
      <c r="J11" s="147">
        <v>0</v>
      </c>
      <c r="K11" s="147">
        <v>17793</v>
      </c>
      <c r="L11" s="147">
        <v>18980</v>
      </c>
      <c r="M11" s="147">
        <v>8834</v>
      </c>
      <c r="N11" s="146">
        <v>107.889</v>
      </c>
      <c r="O11" s="146">
        <v>2528</v>
      </c>
      <c r="P11" s="146">
        <v>0</v>
      </c>
      <c r="Q11" s="151">
        <v>24872</v>
      </c>
      <c r="R11" s="152">
        <v>26747</v>
      </c>
      <c r="S11" s="153">
        <v>4871</v>
      </c>
      <c r="T11" s="149">
        <v>164379</v>
      </c>
      <c r="U11" s="149">
        <v>37294</v>
      </c>
      <c r="V11" s="154">
        <v>0.18492311811695161</v>
      </c>
      <c r="W11" s="149">
        <v>14917.6</v>
      </c>
      <c r="X11" s="155">
        <v>22376.400000000001</v>
      </c>
      <c r="Y11" s="156">
        <v>47248.4</v>
      </c>
      <c r="Z11" s="150">
        <v>944968</v>
      </c>
      <c r="AA11" s="157" t="e">
        <f>#REF!</f>
        <v>#REF!</v>
      </c>
      <c r="AB11" s="157" t="e">
        <f>#REF!</f>
        <v>#REF!</v>
      </c>
      <c r="AC11" s="146">
        <v>314989.33333333326</v>
      </c>
      <c r="AD11" s="158">
        <v>236242</v>
      </c>
      <c r="AE11" s="150">
        <v>18777.804381917897</v>
      </c>
      <c r="AF11" s="146">
        <v>7009</v>
      </c>
      <c r="AG11" s="158">
        <v>4500</v>
      </c>
      <c r="AH11" s="149">
        <v>539250</v>
      </c>
      <c r="AI11" s="149">
        <v>26166.400000000001</v>
      </c>
      <c r="AJ11" s="159" t="e">
        <f>#REF!</f>
        <v>#REF!</v>
      </c>
      <c r="AK11" s="160" t="e">
        <f>#REF!</f>
        <v>#REF!</v>
      </c>
      <c r="AL11" s="160" t="e">
        <f>#REF!</f>
        <v>#REF!</v>
      </c>
      <c r="AM11" s="157" t="e">
        <f>'総括表（案1)'!AA11</f>
        <v>#REF!</v>
      </c>
      <c r="AN11" s="157" t="e">
        <f>'総括表（案1)'!AB11</f>
        <v>#REF!</v>
      </c>
      <c r="AO11" s="159" t="e">
        <f>'総括表（案1)'!AJ11</f>
        <v>#REF!</v>
      </c>
      <c r="AP11" s="160" t="e">
        <f>'総括表（案1)'!AK11</f>
        <v>#REF!</v>
      </c>
      <c r="AQ11" s="160" t="e">
        <f>'総括表（案1)'!AL11</f>
        <v>#REF!</v>
      </c>
      <c r="AR11" s="157" t="e">
        <f>'総括表（案2)'!AA11</f>
        <v>#REF!</v>
      </c>
      <c r="AS11" s="157" t="e">
        <f>'総括表（案2)'!AB11</f>
        <v>#REF!</v>
      </c>
      <c r="AT11" s="159" t="e">
        <f>'総括表（案2)'!AJ11</f>
        <v>#REF!</v>
      </c>
      <c r="AU11" s="160" t="e">
        <f>'総括表（案2)'!AK11</f>
        <v>#REF!</v>
      </c>
      <c r="AV11" s="160" t="e">
        <f>'総括表（案2)'!AL11</f>
        <v>#REF!</v>
      </c>
      <c r="AW11" s="157" t="e">
        <f>'総括表（案3)'!AA11</f>
        <v>#REF!</v>
      </c>
      <c r="AX11" s="157" t="e">
        <f>'総括表（案3)'!AB11</f>
        <v>#REF!</v>
      </c>
      <c r="AY11" s="159" t="e">
        <f>'総括表（案3)'!AJ11</f>
        <v>#REF!</v>
      </c>
      <c r="AZ11" s="160" t="e">
        <f>'総括表（案3)'!AK11</f>
        <v>#REF!</v>
      </c>
      <c r="BA11" s="160" t="e">
        <f>'総括表（案3)'!AL11</f>
        <v>#REF!</v>
      </c>
      <c r="BB11" s="157" t="e">
        <f>'総括表（案4)'!AA11</f>
        <v>#REF!</v>
      </c>
      <c r="BC11" s="157" t="e">
        <f>'総括表（案4)'!AB11</f>
        <v>#REF!</v>
      </c>
      <c r="BD11" s="159" t="e">
        <f>'総括表（案4)'!AJ11</f>
        <v>#REF!</v>
      </c>
      <c r="BE11" s="160" t="e">
        <f>'総括表（案4)'!AK11</f>
        <v>#REF!</v>
      </c>
      <c r="BF11" s="160" t="e">
        <f>'総括表（案4)'!AL11</f>
        <v>#REF!</v>
      </c>
      <c r="BG11" s="157" t="e">
        <f>'総括表（案5)'!AA11</f>
        <v>#REF!</v>
      </c>
      <c r="BH11" s="157" t="e">
        <f>'総括表（案5)'!AB11</f>
        <v>#REF!</v>
      </c>
      <c r="BI11" s="159" t="e">
        <f>'総括表（案5)'!AJ11</f>
        <v>#REF!</v>
      </c>
      <c r="BJ11" s="160" t="e">
        <f>'総括表（案5)'!AK11</f>
        <v>#REF!</v>
      </c>
      <c r="BK11" s="160" t="e">
        <f>'総括表（案5)'!AL11</f>
        <v>#REF!</v>
      </c>
      <c r="BL11" s="220"/>
      <c r="BN11" s="146">
        <v>197319</v>
      </c>
      <c r="BO11" s="147">
        <v>209315</v>
      </c>
      <c r="BP11" s="147">
        <v>191833</v>
      </c>
      <c r="BQ11" s="147">
        <v>598467</v>
      </c>
      <c r="BR11" s="147">
        <v>199489</v>
      </c>
      <c r="BT11" s="146">
        <v>2059</v>
      </c>
      <c r="BU11" s="147">
        <v>369</v>
      </c>
      <c r="BV11" s="147">
        <v>2428</v>
      </c>
      <c r="BW11" s="29"/>
      <c r="BX11" s="146"/>
      <c r="BY11" s="147"/>
      <c r="BZ11" s="147"/>
      <c r="CA11" s="147"/>
      <c r="CB11" s="110"/>
      <c r="CC11" s="110"/>
      <c r="CD11" s="161"/>
      <c r="CE11" s="146">
        <v>417</v>
      </c>
      <c r="CF11" s="146">
        <v>8</v>
      </c>
      <c r="CG11" s="162">
        <v>149.35731414868104</v>
      </c>
      <c r="CH11" s="162">
        <v>7785.25</v>
      </c>
      <c r="CI11" s="162"/>
      <c r="CJ11" s="146">
        <v>109.15950920245399</v>
      </c>
      <c r="CK11" s="146">
        <v>228.79754601226983</v>
      </c>
      <c r="CL11" s="146">
        <v>255.04130879345593</v>
      </c>
      <c r="CM11" s="29"/>
    </row>
    <row r="12" spans="2:91" ht="39" customHeight="1">
      <c r="B12" s="775" t="s">
        <v>2</v>
      </c>
      <c r="C12" s="89" t="s">
        <v>57</v>
      </c>
      <c r="D12" s="36">
        <v>78912</v>
      </c>
      <c r="E12" s="36">
        <v>70183.333333333328</v>
      </c>
      <c r="F12" s="78"/>
      <c r="G12" s="118" t="e">
        <f>#REF!</f>
        <v>#REF!</v>
      </c>
      <c r="H12" s="237"/>
      <c r="I12" s="80">
        <v>19572</v>
      </c>
      <c r="J12" s="36"/>
      <c r="K12" s="36">
        <v>5266</v>
      </c>
      <c r="L12" s="36">
        <v>4845</v>
      </c>
      <c r="M12" s="36">
        <v>3123</v>
      </c>
      <c r="N12" s="77">
        <v>32.805999999999997</v>
      </c>
      <c r="O12" s="77">
        <v>832</v>
      </c>
      <c r="P12" s="77"/>
      <c r="Q12" s="82">
        <v>8463</v>
      </c>
      <c r="R12" s="83">
        <v>12828</v>
      </c>
      <c r="S12" s="84">
        <v>2337</v>
      </c>
      <c r="T12" s="97">
        <v>56434</v>
      </c>
      <c r="U12" s="79">
        <v>13749.333333333328</v>
      </c>
      <c r="V12" s="85">
        <v>0.19590596057943477</v>
      </c>
      <c r="W12" s="79">
        <v>5499.7333333333318</v>
      </c>
      <c r="X12" s="86">
        <v>8249.6</v>
      </c>
      <c r="Y12" s="87">
        <v>16712.599999999999</v>
      </c>
      <c r="Z12" s="80">
        <v>334252</v>
      </c>
      <c r="AA12" s="88" t="e">
        <f>#REF!</f>
        <v>#REF!</v>
      </c>
      <c r="AB12" s="88" t="e">
        <f>#REF!</f>
        <v>#REF!</v>
      </c>
      <c r="AC12" s="77">
        <v>111417.33333333333</v>
      </c>
      <c r="AD12" s="89">
        <v>83563</v>
      </c>
      <c r="AE12" s="80">
        <v>5521.6014017701846</v>
      </c>
      <c r="AF12" s="77">
        <v>2127</v>
      </c>
      <c r="AG12" s="89">
        <v>1500</v>
      </c>
      <c r="AH12" s="79">
        <v>163660</v>
      </c>
      <c r="AI12" s="79">
        <v>6258</v>
      </c>
      <c r="AJ12" s="90" t="e">
        <f>#REF!</f>
        <v>#REF!</v>
      </c>
      <c r="AK12" s="163" t="e">
        <f>#REF!</f>
        <v>#REF!</v>
      </c>
      <c r="AL12" s="163" t="e">
        <f>#REF!</f>
        <v>#REF!</v>
      </c>
      <c r="AM12" s="88" t="e">
        <f>'総括表（案1)'!AA12</f>
        <v>#REF!</v>
      </c>
      <c r="AN12" s="88" t="e">
        <f>'総括表（案1)'!AB12</f>
        <v>#REF!</v>
      </c>
      <c r="AO12" s="90" t="e">
        <f>'総括表（案1)'!AJ12</f>
        <v>#REF!</v>
      </c>
      <c r="AP12" s="163" t="e">
        <f>'総括表（案1)'!AK12</f>
        <v>#REF!</v>
      </c>
      <c r="AQ12" s="163" t="e">
        <f>'総括表（案1)'!AL12</f>
        <v>#REF!</v>
      </c>
      <c r="AR12" s="88" t="e">
        <f>'総括表（案2)'!AA12</f>
        <v>#REF!</v>
      </c>
      <c r="AS12" s="88" t="e">
        <f>'総括表（案2)'!AB12</f>
        <v>#REF!</v>
      </c>
      <c r="AT12" s="90" t="e">
        <f>'総括表（案2)'!AJ12</f>
        <v>#REF!</v>
      </c>
      <c r="AU12" s="163" t="e">
        <f>'総括表（案2)'!AK12</f>
        <v>#REF!</v>
      </c>
      <c r="AV12" s="163" t="e">
        <f>'総括表（案2)'!AL12</f>
        <v>#REF!</v>
      </c>
      <c r="AW12" s="88" t="e">
        <f>'総括表（案3)'!AA12</f>
        <v>#REF!</v>
      </c>
      <c r="AX12" s="88" t="e">
        <f>'総括表（案3)'!AB12</f>
        <v>#REF!</v>
      </c>
      <c r="AY12" s="90" t="e">
        <f>'総括表（案3)'!AJ12</f>
        <v>#REF!</v>
      </c>
      <c r="AZ12" s="163" t="e">
        <f>'総括表（案3)'!AK12</f>
        <v>#REF!</v>
      </c>
      <c r="BA12" s="163" t="e">
        <f>'総括表（案3)'!AL12</f>
        <v>#REF!</v>
      </c>
      <c r="BB12" s="88" t="e">
        <f>'総括表（案4)'!AA12</f>
        <v>#REF!</v>
      </c>
      <c r="BC12" s="88" t="e">
        <f>'総括表（案4)'!AB12</f>
        <v>#REF!</v>
      </c>
      <c r="BD12" s="90" t="e">
        <f>'総括表（案4)'!AJ12</f>
        <v>#REF!</v>
      </c>
      <c r="BE12" s="163" t="e">
        <f>'総括表（案4)'!AK12</f>
        <v>#REF!</v>
      </c>
      <c r="BF12" s="163" t="e">
        <f>'総括表（案4)'!AL12</f>
        <v>#REF!</v>
      </c>
      <c r="BG12" s="88" t="e">
        <f>'総括表（案5)'!AA12</f>
        <v>#REF!</v>
      </c>
      <c r="BH12" s="88" t="e">
        <f>'総括表（案5)'!AB12</f>
        <v>#REF!</v>
      </c>
      <c r="BI12" s="90" t="e">
        <f>'総括表（案5)'!AJ12</f>
        <v>#REF!</v>
      </c>
      <c r="BJ12" s="163" t="e">
        <f>'総括表（案5)'!AK12</f>
        <v>#REF!</v>
      </c>
      <c r="BK12" s="163" t="e">
        <f>'総括表（案5)'!AL12</f>
        <v>#REF!</v>
      </c>
      <c r="BL12" s="220"/>
      <c r="BN12" s="77">
        <v>78912</v>
      </c>
      <c r="BO12" s="36">
        <v>76148</v>
      </c>
      <c r="BP12" s="36">
        <v>55490</v>
      </c>
      <c r="BQ12" s="36">
        <v>210550</v>
      </c>
      <c r="BR12" s="36">
        <v>70183.333333333328</v>
      </c>
      <c r="BT12" s="77">
        <v>736</v>
      </c>
      <c r="BU12" s="36">
        <v>96</v>
      </c>
      <c r="BV12" s="36">
        <v>832</v>
      </c>
      <c r="BW12" s="29"/>
      <c r="BX12" s="77">
        <v>131413</v>
      </c>
      <c r="BY12" s="36">
        <v>14348</v>
      </c>
      <c r="BZ12" s="36"/>
      <c r="CA12" s="36">
        <v>155803</v>
      </c>
      <c r="CB12" s="110">
        <v>0.84345615938075647</v>
      </c>
      <c r="CC12" s="110"/>
      <c r="CD12" s="92" t="s">
        <v>50</v>
      </c>
      <c r="CE12" s="77">
        <v>200</v>
      </c>
      <c r="CF12" s="77">
        <v>2</v>
      </c>
      <c r="CG12" s="93">
        <v>97.86</v>
      </c>
      <c r="CH12" s="93">
        <v>9786</v>
      </c>
      <c r="CI12" s="93"/>
      <c r="CJ12" s="77">
        <v>32.306748466257666</v>
      </c>
      <c r="CK12" s="77">
        <v>84.351738241308766</v>
      </c>
      <c r="CL12" s="77">
        <v>102.53128834355827</v>
      </c>
      <c r="CM12" s="29"/>
    </row>
    <row r="13" spans="2:91" ht="39" customHeight="1">
      <c r="B13" s="773"/>
      <c r="C13" s="164" t="s">
        <v>58</v>
      </c>
      <c r="D13" s="116">
        <v>69755</v>
      </c>
      <c r="E13" s="116">
        <v>71940</v>
      </c>
      <c r="F13" s="117"/>
      <c r="G13" s="118" t="e">
        <f>#REF!</f>
        <v>#REF!</v>
      </c>
      <c r="H13" s="239"/>
      <c r="I13" s="119">
        <v>25439</v>
      </c>
      <c r="J13" s="116"/>
      <c r="K13" s="116">
        <v>8911.6666666666661</v>
      </c>
      <c r="L13" s="116">
        <v>3741</v>
      </c>
      <c r="M13" s="116">
        <v>2302</v>
      </c>
      <c r="N13" s="115">
        <v>40.393666666666661</v>
      </c>
      <c r="O13" s="115">
        <v>648</v>
      </c>
      <c r="P13" s="115"/>
      <c r="Q13" s="120">
        <v>5286</v>
      </c>
      <c r="R13" s="121">
        <v>4233</v>
      </c>
      <c r="S13" s="122">
        <v>771</v>
      </c>
      <c r="T13" s="97">
        <v>50683.666666666664</v>
      </c>
      <c r="U13" s="118">
        <v>21256.333333333336</v>
      </c>
      <c r="V13" s="123">
        <v>0.29547307941803358</v>
      </c>
      <c r="W13" s="118">
        <v>8502.5333333333347</v>
      </c>
      <c r="X13" s="124">
        <v>12753.8</v>
      </c>
      <c r="Y13" s="125">
        <v>18039.8</v>
      </c>
      <c r="Z13" s="119">
        <v>360796</v>
      </c>
      <c r="AA13" s="126" t="e">
        <f>#REF!</f>
        <v>#REF!</v>
      </c>
      <c r="AB13" s="126" t="e">
        <f>#REF!</f>
        <v>#REF!</v>
      </c>
      <c r="AC13" s="115">
        <v>120265.33333333336</v>
      </c>
      <c r="AD13" s="164">
        <v>90199</v>
      </c>
      <c r="AE13" s="119">
        <v>2899.295587960075</v>
      </c>
      <c r="AF13" s="115">
        <v>1645</v>
      </c>
      <c r="AG13" s="164">
        <v>1500</v>
      </c>
      <c r="AH13" s="118">
        <v>126598</v>
      </c>
      <c r="AI13" s="118">
        <v>5079.8999999999996</v>
      </c>
      <c r="AJ13" s="127" t="e">
        <f>#REF!</f>
        <v>#REF!</v>
      </c>
      <c r="AK13" s="128" t="e">
        <f>#REF!</f>
        <v>#REF!</v>
      </c>
      <c r="AL13" s="128" t="e">
        <f>#REF!</f>
        <v>#REF!</v>
      </c>
      <c r="AM13" s="126" t="e">
        <f>'総括表（案1)'!AA13</f>
        <v>#REF!</v>
      </c>
      <c r="AN13" s="126" t="e">
        <f>'総括表（案1)'!AB13</f>
        <v>#REF!</v>
      </c>
      <c r="AO13" s="127" t="e">
        <f>'総括表（案1)'!AJ13</f>
        <v>#REF!</v>
      </c>
      <c r="AP13" s="128" t="e">
        <f>'総括表（案1)'!AK13</f>
        <v>#REF!</v>
      </c>
      <c r="AQ13" s="128" t="e">
        <f>'総括表（案1)'!AL13</f>
        <v>#REF!</v>
      </c>
      <c r="AR13" s="126" t="e">
        <f>'総括表（案2)'!AA13</f>
        <v>#REF!</v>
      </c>
      <c r="AS13" s="126" t="e">
        <f>'総括表（案2)'!AB13</f>
        <v>#REF!</v>
      </c>
      <c r="AT13" s="127" t="e">
        <f>'総括表（案2)'!AJ13</f>
        <v>#REF!</v>
      </c>
      <c r="AU13" s="128" t="e">
        <f>'総括表（案2)'!AK13</f>
        <v>#REF!</v>
      </c>
      <c r="AV13" s="128" t="e">
        <f>'総括表（案2)'!AL13</f>
        <v>#REF!</v>
      </c>
      <c r="AW13" s="126" t="e">
        <f>'総括表（案3)'!AA13</f>
        <v>#REF!</v>
      </c>
      <c r="AX13" s="126" t="e">
        <f>'総括表（案3)'!AB13</f>
        <v>#REF!</v>
      </c>
      <c r="AY13" s="127" t="e">
        <f>'総括表（案3)'!AJ13</f>
        <v>#REF!</v>
      </c>
      <c r="AZ13" s="128" t="e">
        <f>'総括表（案3)'!AK13</f>
        <v>#REF!</v>
      </c>
      <c r="BA13" s="128" t="e">
        <f>'総括表（案3)'!AL13</f>
        <v>#REF!</v>
      </c>
      <c r="BB13" s="126" t="e">
        <f>'総括表（案4)'!AA13</f>
        <v>#REF!</v>
      </c>
      <c r="BC13" s="126" t="e">
        <f>'総括表（案4)'!AB13</f>
        <v>#REF!</v>
      </c>
      <c r="BD13" s="127" t="e">
        <f>'総括表（案4)'!AJ13</f>
        <v>#REF!</v>
      </c>
      <c r="BE13" s="128" t="e">
        <f>'総括表（案4)'!AK13</f>
        <v>#REF!</v>
      </c>
      <c r="BF13" s="128" t="e">
        <f>'総括表（案4)'!AL13</f>
        <v>#REF!</v>
      </c>
      <c r="BG13" s="126" t="e">
        <f>'総括表（案5)'!AA13</f>
        <v>#REF!</v>
      </c>
      <c r="BH13" s="126" t="e">
        <f>'総括表（案5)'!AB13</f>
        <v>#REF!</v>
      </c>
      <c r="BI13" s="127" t="e">
        <f>'総括表（案5)'!AJ13</f>
        <v>#REF!</v>
      </c>
      <c r="BJ13" s="128" t="e">
        <f>'総括表（案5)'!AK13</f>
        <v>#REF!</v>
      </c>
      <c r="BK13" s="128" t="e">
        <f>'総括表（案5)'!AL13</f>
        <v>#REF!</v>
      </c>
      <c r="BL13" s="220"/>
      <c r="BN13" s="115">
        <v>69755</v>
      </c>
      <c r="BO13" s="116">
        <v>77349</v>
      </c>
      <c r="BP13" s="116">
        <v>68716</v>
      </c>
      <c r="BQ13" s="116">
        <v>215820</v>
      </c>
      <c r="BR13" s="116">
        <v>71940</v>
      </c>
      <c r="BT13" s="115">
        <v>570</v>
      </c>
      <c r="BU13" s="116">
        <v>78</v>
      </c>
      <c r="BV13" s="116">
        <v>648</v>
      </c>
      <c r="BW13" s="29"/>
      <c r="BX13" s="115">
        <v>29369</v>
      </c>
      <c r="BY13" s="116">
        <v>8306</v>
      </c>
      <c r="BZ13" s="116"/>
      <c r="CA13" s="116">
        <v>51296</v>
      </c>
      <c r="CB13" s="110">
        <v>0.57253976918278227</v>
      </c>
      <c r="CC13" s="110"/>
      <c r="CD13" s="165" t="s">
        <v>59</v>
      </c>
      <c r="CE13" s="166">
        <v>66</v>
      </c>
      <c r="CF13" s="166">
        <v>2</v>
      </c>
      <c r="CG13" s="166">
        <v>385.43939393939394</v>
      </c>
      <c r="CH13" s="166">
        <v>12719.5</v>
      </c>
      <c r="CI13" s="166"/>
      <c r="CJ13" s="115">
        <v>54.672801635991817</v>
      </c>
      <c r="CK13" s="115">
        <v>130.40695296523518</v>
      </c>
      <c r="CL13" s="115">
        <v>110.67361963190186</v>
      </c>
      <c r="CM13" s="29"/>
    </row>
    <row r="14" spans="2:91" ht="39" customHeight="1">
      <c r="B14" s="773"/>
      <c r="C14" s="164" t="s">
        <v>60</v>
      </c>
      <c r="D14" s="116">
        <v>31484</v>
      </c>
      <c r="E14" s="116">
        <v>29799.666666666668</v>
      </c>
      <c r="F14" s="217"/>
      <c r="G14" s="118" t="e">
        <f>#REF!</f>
        <v>#REF!</v>
      </c>
      <c r="H14" s="239"/>
      <c r="I14" s="119">
        <v>31851</v>
      </c>
      <c r="J14" s="116"/>
      <c r="K14" s="116">
        <v>13850.666666666666</v>
      </c>
      <c r="L14" s="116">
        <v>6657</v>
      </c>
      <c r="M14" s="116">
        <v>2941</v>
      </c>
      <c r="N14" s="115">
        <v>55.299666666666667</v>
      </c>
      <c r="O14" s="115">
        <v>737</v>
      </c>
      <c r="P14" s="115"/>
      <c r="Q14" s="120">
        <v>9677</v>
      </c>
      <c r="R14" s="121">
        <v>12828</v>
      </c>
      <c r="S14" s="122">
        <v>2337</v>
      </c>
      <c r="T14" s="97">
        <v>80141.666666666657</v>
      </c>
      <c r="U14" s="118">
        <v>-50342</v>
      </c>
      <c r="V14" s="123">
        <v>-1.6893477555677352</v>
      </c>
      <c r="W14" s="118">
        <v>0</v>
      </c>
      <c r="X14" s="124">
        <v>-50342</v>
      </c>
      <c r="Y14" s="125">
        <v>-40665</v>
      </c>
      <c r="Z14" s="119">
        <v>-813300</v>
      </c>
      <c r="AA14" s="126" t="e">
        <f>#REF!</f>
        <v>#REF!</v>
      </c>
      <c r="AB14" s="126" t="e">
        <f>#REF!</f>
        <v>#REF!</v>
      </c>
      <c r="AC14" s="115">
        <v>-271100</v>
      </c>
      <c r="AD14" s="164">
        <v>-203325</v>
      </c>
      <c r="AE14" s="119">
        <v>8044.4444452856251</v>
      </c>
      <c r="AF14" s="115">
        <v>3385</v>
      </c>
      <c r="AG14" s="164">
        <v>1500</v>
      </c>
      <c r="AH14" s="118">
        <v>260460</v>
      </c>
      <c r="AI14" s="118">
        <v>10353</v>
      </c>
      <c r="AJ14" s="127" t="e">
        <f>#REF!</f>
        <v>#REF!</v>
      </c>
      <c r="AK14" s="128" t="e">
        <f>#REF!</f>
        <v>#REF!</v>
      </c>
      <c r="AL14" s="128" t="e">
        <f>#REF!</f>
        <v>#REF!</v>
      </c>
      <c r="AM14" s="126" t="e">
        <f>'総括表（案1)'!AA14</f>
        <v>#REF!</v>
      </c>
      <c r="AN14" s="126" t="e">
        <f>'総括表（案1)'!AB14</f>
        <v>#REF!</v>
      </c>
      <c r="AO14" s="127" t="e">
        <f>'総括表（案1)'!AJ14</f>
        <v>#REF!</v>
      </c>
      <c r="AP14" s="128" t="e">
        <f>'総括表（案1)'!AK14</f>
        <v>#REF!</v>
      </c>
      <c r="AQ14" s="128" t="e">
        <f>'総括表（案1)'!AL14</f>
        <v>#REF!</v>
      </c>
      <c r="AR14" s="126" t="e">
        <f>'総括表（案2)'!AA14</f>
        <v>#REF!</v>
      </c>
      <c r="AS14" s="126" t="e">
        <f>'総括表（案2)'!AB14</f>
        <v>#REF!</v>
      </c>
      <c r="AT14" s="127" t="e">
        <f>'総括表（案2)'!AJ14</f>
        <v>#REF!</v>
      </c>
      <c r="AU14" s="128" t="e">
        <f>'総括表（案2)'!AK14</f>
        <v>#REF!</v>
      </c>
      <c r="AV14" s="128" t="e">
        <f>'総括表（案2)'!AL14</f>
        <v>#REF!</v>
      </c>
      <c r="AW14" s="126" t="e">
        <f>'総括表（案3)'!AA14</f>
        <v>#REF!</v>
      </c>
      <c r="AX14" s="126" t="e">
        <f>'総括表（案3)'!AB14</f>
        <v>#REF!</v>
      </c>
      <c r="AY14" s="127" t="e">
        <f>'総括表（案3)'!AJ14</f>
        <v>#REF!</v>
      </c>
      <c r="AZ14" s="128" t="e">
        <f>'総括表（案3)'!AK14</f>
        <v>#REF!</v>
      </c>
      <c r="BA14" s="128" t="e">
        <f>'総括表（案3)'!AL14</f>
        <v>#REF!</v>
      </c>
      <c r="BB14" s="126" t="e">
        <f>'総括表（案4)'!AA14</f>
        <v>#REF!</v>
      </c>
      <c r="BC14" s="126" t="e">
        <f>'総括表（案4)'!AB14</f>
        <v>#REF!</v>
      </c>
      <c r="BD14" s="127" t="e">
        <f>'総括表（案4)'!AJ14</f>
        <v>#REF!</v>
      </c>
      <c r="BE14" s="128" t="e">
        <f>'総括表（案4)'!AK14</f>
        <v>#REF!</v>
      </c>
      <c r="BF14" s="128" t="e">
        <f>'総括表（案4)'!AL14</f>
        <v>#REF!</v>
      </c>
      <c r="BG14" s="126" t="e">
        <f>'総括表（案5)'!AA14</f>
        <v>#REF!</v>
      </c>
      <c r="BH14" s="126" t="e">
        <f>'総括表（案5)'!AB14</f>
        <v>#REF!</v>
      </c>
      <c r="BI14" s="127" t="e">
        <f>'総括表（案5)'!AJ14</f>
        <v>#REF!</v>
      </c>
      <c r="BJ14" s="128" t="e">
        <f>'総括表（案5)'!AK14</f>
        <v>#REF!</v>
      </c>
      <c r="BK14" s="128" t="e">
        <f>'総括表（案5)'!AL14</f>
        <v>#REF!</v>
      </c>
      <c r="BL14" s="220"/>
      <c r="BN14" s="115">
        <v>31484</v>
      </c>
      <c r="BO14" s="116">
        <v>31754</v>
      </c>
      <c r="BP14" s="116">
        <v>26161</v>
      </c>
      <c r="BQ14" s="116">
        <v>89399</v>
      </c>
      <c r="BR14" s="116">
        <v>29799.666666666668</v>
      </c>
      <c r="BT14" s="115">
        <v>679</v>
      </c>
      <c r="BU14" s="116">
        <v>58</v>
      </c>
      <c r="BV14" s="116">
        <v>737</v>
      </c>
      <c r="BW14" s="29"/>
      <c r="BX14" s="115">
        <v>163186</v>
      </c>
      <c r="BY14" s="116">
        <v>10550</v>
      </c>
      <c r="BZ14" s="116"/>
      <c r="CA14" s="116">
        <v>211343</v>
      </c>
      <c r="CB14" s="110">
        <v>0.77213818295377656</v>
      </c>
      <c r="CC14" s="110"/>
      <c r="CD14" s="129" t="s">
        <v>59</v>
      </c>
      <c r="CE14" s="115">
        <v>200</v>
      </c>
      <c r="CF14" s="115">
        <v>2</v>
      </c>
      <c r="CG14" s="114">
        <v>159.255</v>
      </c>
      <c r="CH14" s="114">
        <v>15925.5</v>
      </c>
      <c r="CI14" s="114"/>
      <c r="CJ14" s="115">
        <v>84.97341513292433</v>
      </c>
      <c r="CK14" s="115">
        <v>-308.84662576687106</v>
      </c>
      <c r="CL14" s="115">
        <v>-249.47852760736188</v>
      </c>
      <c r="CM14" s="29"/>
    </row>
    <row r="15" spans="2:91" ht="39" customHeight="1">
      <c r="B15" s="773"/>
      <c r="C15" s="314" t="s">
        <v>125</v>
      </c>
      <c r="D15" s="131">
        <v>57061</v>
      </c>
      <c r="E15" s="131">
        <v>55351.666666666664</v>
      </c>
      <c r="F15" s="29">
        <v>381</v>
      </c>
      <c r="G15" s="118" t="e">
        <f>#REF!</f>
        <v>#REF!</v>
      </c>
      <c r="H15" s="240"/>
      <c r="I15" s="133">
        <v>36991</v>
      </c>
      <c r="J15" s="131"/>
      <c r="K15" s="131">
        <v>16568.333333333332</v>
      </c>
      <c r="L15" s="131">
        <v>5919</v>
      </c>
      <c r="M15" s="131">
        <v>2311</v>
      </c>
      <c r="N15" s="130">
        <v>61.789333333333332</v>
      </c>
      <c r="O15" s="130">
        <v>830</v>
      </c>
      <c r="P15" s="130"/>
      <c r="Q15" s="134">
        <v>14876</v>
      </c>
      <c r="R15" s="135">
        <v>13277</v>
      </c>
      <c r="S15" s="136">
        <v>2418</v>
      </c>
      <c r="T15" s="97">
        <v>92360.333333333328</v>
      </c>
      <c r="U15" s="132">
        <v>-36627.666666666664</v>
      </c>
      <c r="V15" s="137">
        <v>-0.65720283735451379</v>
      </c>
      <c r="W15" s="132">
        <v>0</v>
      </c>
      <c r="X15" s="138">
        <v>-36627.666666666664</v>
      </c>
      <c r="Y15" s="139">
        <v>-21751.666666666664</v>
      </c>
      <c r="Z15" s="133">
        <v>-435033.33333333326</v>
      </c>
      <c r="AA15" s="140" t="e">
        <f>#REF!</f>
        <v>#REF!</v>
      </c>
      <c r="AB15" s="140" t="e">
        <f>#REF!</f>
        <v>#REF!</v>
      </c>
      <c r="AC15" s="130">
        <v>-145011.11111111109</v>
      </c>
      <c r="AD15" s="141">
        <v>-108758.33333333331</v>
      </c>
      <c r="AE15" s="133">
        <v>10769.559579663864</v>
      </c>
      <c r="AF15" s="130">
        <v>3968</v>
      </c>
      <c r="AG15" s="141">
        <v>1500</v>
      </c>
      <c r="AH15" s="132">
        <v>305240</v>
      </c>
      <c r="AI15" s="132">
        <v>15262</v>
      </c>
      <c r="AJ15" s="142" t="e">
        <f>#REF!</f>
        <v>#REF!</v>
      </c>
      <c r="AK15" s="143" t="e">
        <f>#REF!</f>
        <v>#REF!</v>
      </c>
      <c r="AL15" s="143" t="e">
        <f>#REF!</f>
        <v>#REF!</v>
      </c>
      <c r="AM15" s="140" t="e">
        <f>'総括表（案1)'!AA15</f>
        <v>#REF!</v>
      </c>
      <c r="AN15" s="140" t="e">
        <f>'総括表（案1)'!AB15</f>
        <v>#REF!</v>
      </c>
      <c r="AO15" s="142" t="e">
        <f>'総括表（案1)'!AJ15</f>
        <v>#REF!</v>
      </c>
      <c r="AP15" s="143" t="e">
        <f>'総括表（案1)'!AK15</f>
        <v>#REF!</v>
      </c>
      <c r="AQ15" s="143" t="e">
        <f>'総括表（案1)'!AL15</f>
        <v>#REF!</v>
      </c>
      <c r="AR15" s="140" t="e">
        <f>'総括表（案2)'!AA15</f>
        <v>#REF!</v>
      </c>
      <c r="AS15" s="140" t="e">
        <f>'総括表（案2)'!AB15</f>
        <v>#REF!</v>
      </c>
      <c r="AT15" s="142" t="e">
        <f>'総括表（案2)'!AJ15</f>
        <v>#REF!</v>
      </c>
      <c r="AU15" s="143" t="e">
        <f>'総括表（案2)'!AK15</f>
        <v>#REF!</v>
      </c>
      <c r="AV15" s="143" t="e">
        <f>'総括表（案2)'!AL15</f>
        <v>#REF!</v>
      </c>
      <c r="AW15" s="140" t="e">
        <f>'総括表（案3)'!AA15</f>
        <v>#REF!</v>
      </c>
      <c r="AX15" s="140" t="e">
        <f>'総括表（案3)'!AB15</f>
        <v>#REF!</v>
      </c>
      <c r="AY15" s="142" t="e">
        <f>'総括表（案3)'!AJ15</f>
        <v>#REF!</v>
      </c>
      <c r="AZ15" s="143" t="e">
        <f>'総括表（案3)'!AK15</f>
        <v>#REF!</v>
      </c>
      <c r="BA15" s="143" t="e">
        <f>'総括表（案3)'!AL15</f>
        <v>#REF!</v>
      </c>
      <c r="BB15" s="140" t="e">
        <f>'総括表（案4)'!AA15</f>
        <v>#REF!</v>
      </c>
      <c r="BC15" s="140" t="e">
        <f>'総括表（案4)'!AB15</f>
        <v>#REF!</v>
      </c>
      <c r="BD15" s="142" t="e">
        <f>'総括表（案4)'!AJ15</f>
        <v>#REF!</v>
      </c>
      <c r="BE15" s="143" t="e">
        <f>'総括表（案4)'!AK15</f>
        <v>#REF!</v>
      </c>
      <c r="BF15" s="143" t="e">
        <f>'総括表（案4)'!AL15</f>
        <v>#REF!</v>
      </c>
      <c r="BG15" s="140" t="e">
        <f>'総括表（案5)'!AA15</f>
        <v>#REF!</v>
      </c>
      <c r="BH15" s="140" t="e">
        <f>'総括表（案5)'!AB15</f>
        <v>#REF!</v>
      </c>
      <c r="BI15" s="142" t="e">
        <f>'総括表（案5)'!AJ15</f>
        <v>#REF!</v>
      </c>
      <c r="BJ15" s="143" t="e">
        <f>'総括表（案5)'!AK15</f>
        <v>#REF!</v>
      </c>
      <c r="BK15" s="143" t="e">
        <f>'総括表（案5)'!AL15</f>
        <v>#REF!</v>
      </c>
      <c r="BL15" s="220"/>
      <c r="BN15" s="130">
        <v>57061</v>
      </c>
      <c r="BO15" s="131">
        <v>57915</v>
      </c>
      <c r="BP15" s="131">
        <v>51079</v>
      </c>
      <c r="BQ15" s="131">
        <v>166055</v>
      </c>
      <c r="BR15" s="131">
        <v>55351.666666666664</v>
      </c>
      <c r="BT15" s="130">
        <v>658</v>
      </c>
      <c r="BU15" s="131">
        <v>172</v>
      </c>
      <c r="BV15" s="131">
        <v>830</v>
      </c>
      <c r="BW15" s="29"/>
      <c r="BX15" s="130">
        <v>319301</v>
      </c>
      <c r="BY15" s="131">
        <v>16557</v>
      </c>
      <c r="BZ15" s="131"/>
      <c r="CA15" s="131">
        <v>361996</v>
      </c>
      <c r="CB15" s="110">
        <v>0.88205670780892609</v>
      </c>
      <c r="CC15" s="110"/>
      <c r="CD15" s="144" t="s">
        <v>59</v>
      </c>
      <c r="CE15" s="130">
        <v>207</v>
      </c>
      <c r="CF15" s="130">
        <v>2</v>
      </c>
      <c r="CG15" s="145">
        <v>178.70048309178745</v>
      </c>
      <c r="CH15" s="145">
        <v>18495.5</v>
      </c>
      <c r="CI15" s="145"/>
      <c r="CJ15" s="130">
        <v>101.64621676891615</v>
      </c>
      <c r="CK15" s="130">
        <v>-224.70961145194272</v>
      </c>
      <c r="CL15" s="130">
        <v>-133.44580777096112</v>
      </c>
      <c r="CM15" s="29"/>
    </row>
    <row r="16" spans="2:91" ht="39" customHeight="1" thickBot="1">
      <c r="B16" s="774"/>
      <c r="C16" s="146" t="s">
        <v>1</v>
      </c>
      <c r="D16" s="146">
        <v>237212</v>
      </c>
      <c r="E16" s="147">
        <v>227274.66666666663</v>
      </c>
      <c r="F16" s="148">
        <v>381</v>
      </c>
      <c r="G16" s="149" t="e">
        <f>#REF!</f>
        <v>#REF!</v>
      </c>
      <c r="H16" s="241">
        <v>237.59299999999999</v>
      </c>
      <c r="I16" s="150">
        <v>113853</v>
      </c>
      <c r="J16" s="147">
        <v>0</v>
      </c>
      <c r="K16" s="147">
        <v>44596.666666666664</v>
      </c>
      <c r="L16" s="147">
        <v>21162</v>
      </c>
      <c r="M16" s="147">
        <v>10677</v>
      </c>
      <c r="N16" s="146">
        <v>190.28866666666664</v>
      </c>
      <c r="O16" s="146">
        <v>3047</v>
      </c>
      <c r="P16" s="146">
        <v>0</v>
      </c>
      <c r="Q16" s="151">
        <v>38302</v>
      </c>
      <c r="R16" s="152">
        <v>43166</v>
      </c>
      <c r="S16" s="153">
        <v>7863</v>
      </c>
      <c r="T16" s="149">
        <v>279619.66666666663</v>
      </c>
      <c r="U16" s="149">
        <v>-51964</v>
      </c>
      <c r="V16" s="154">
        <v>-0.22825700216847958</v>
      </c>
      <c r="W16" s="149">
        <v>0</v>
      </c>
      <c r="X16" s="155">
        <v>-51964</v>
      </c>
      <c r="Y16" s="156">
        <v>-13662</v>
      </c>
      <c r="Z16" s="150">
        <v>-273240</v>
      </c>
      <c r="AA16" s="157" t="e">
        <f>#REF!</f>
        <v>#REF!</v>
      </c>
      <c r="AB16" s="157" t="e">
        <f>#REF!</f>
        <v>#REF!</v>
      </c>
      <c r="AC16" s="146">
        <v>-91079.999999999913</v>
      </c>
      <c r="AD16" s="158">
        <v>-68309.999999999927</v>
      </c>
      <c r="AE16" s="150">
        <v>27234.901014679752</v>
      </c>
      <c r="AF16" s="146">
        <v>11125</v>
      </c>
      <c r="AG16" s="158">
        <v>6000</v>
      </c>
      <c r="AH16" s="149">
        <v>855958</v>
      </c>
      <c r="AI16" s="149">
        <v>36952.9</v>
      </c>
      <c r="AJ16" s="159" t="e">
        <f>#REF!</f>
        <v>#REF!</v>
      </c>
      <c r="AK16" s="160" t="e">
        <f>#REF!</f>
        <v>#REF!</v>
      </c>
      <c r="AL16" s="160" t="e">
        <f>#REF!</f>
        <v>#REF!</v>
      </c>
      <c r="AM16" s="157" t="e">
        <f>'総括表（案1)'!AA16</f>
        <v>#REF!</v>
      </c>
      <c r="AN16" s="157" t="e">
        <f>'総括表（案1)'!AB16</f>
        <v>#REF!</v>
      </c>
      <c r="AO16" s="159" t="e">
        <f>'総括表（案1)'!AJ16</f>
        <v>#REF!</v>
      </c>
      <c r="AP16" s="160" t="e">
        <f>'総括表（案1)'!AK16</f>
        <v>#REF!</v>
      </c>
      <c r="AQ16" s="160" t="e">
        <f>'総括表（案1)'!AL16</f>
        <v>#REF!</v>
      </c>
      <c r="AR16" s="157" t="e">
        <f>'総括表（案2)'!AA16</f>
        <v>#REF!</v>
      </c>
      <c r="AS16" s="157" t="e">
        <f>'総括表（案2)'!AB16</f>
        <v>#REF!</v>
      </c>
      <c r="AT16" s="159" t="e">
        <f>'総括表（案2)'!AJ16</f>
        <v>#REF!</v>
      </c>
      <c r="AU16" s="160" t="e">
        <f>'総括表（案2)'!AK16</f>
        <v>#REF!</v>
      </c>
      <c r="AV16" s="160" t="e">
        <f>'総括表（案2)'!AL16</f>
        <v>#REF!</v>
      </c>
      <c r="AW16" s="157" t="e">
        <f>'総括表（案3)'!AA16</f>
        <v>#REF!</v>
      </c>
      <c r="AX16" s="157" t="e">
        <f>'総括表（案3)'!AB16</f>
        <v>#REF!</v>
      </c>
      <c r="AY16" s="159" t="e">
        <f>'総括表（案3)'!AJ16</f>
        <v>#REF!</v>
      </c>
      <c r="AZ16" s="160" t="e">
        <f>'総括表（案3)'!AK16</f>
        <v>#REF!</v>
      </c>
      <c r="BA16" s="160" t="e">
        <f>'総括表（案3)'!AL16</f>
        <v>#REF!</v>
      </c>
      <c r="BB16" s="157" t="e">
        <f>'総括表（案4)'!AA16</f>
        <v>#REF!</v>
      </c>
      <c r="BC16" s="157" t="e">
        <f>'総括表（案4)'!AB16</f>
        <v>#REF!</v>
      </c>
      <c r="BD16" s="159" t="e">
        <f>'総括表（案4)'!AJ16</f>
        <v>#REF!</v>
      </c>
      <c r="BE16" s="160" t="e">
        <f>'総括表（案4)'!AK16</f>
        <v>#REF!</v>
      </c>
      <c r="BF16" s="160" t="e">
        <f>'総括表（案4)'!AL16</f>
        <v>#REF!</v>
      </c>
      <c r="BG16" s="157" t="e">
        <f>'総括表（案5)'!AA16</f>
        <v>#REF!</v>
      </c>
      <c r="BH16" s="157" t="e">
        <f>'総括表（案5)'!AB16</f>
        <v>#REF!</v>
      </c>
      <c r="BI16" s="159" t="e">
        <f>'総括表（案5)'!AJ16</f>
        <v>#REF!</v>
      </c>
      <c r="BJ16" s="160" t="e">
        <f>'総括表（案5)'!AK16</f>
        <v>#REF!</v>
      </c>
      <c r="BK16" s="160" t="e">
        <f>'総括表（案5)'!AL16</f>
        <v>#REF!</v>
      </c>
      <c r="BL16" s="220"/>
      <c r="BN16" s="146">
        <v>237212</v>
      </c>
      <c r="BO16" s="147">
        <v>243166</v>
      </c>
      <c r="BP16" s="147">
        <v>201446</v>
      </c>
      <c r="BQ16" s="147">
        <v>681824</v>
      </c>
      <c r="BR16" s="147">
        <v>227274.66666666666</v>
      </c>
      <c r="BT16" s="146">
        <v>2643</v>
      </c>
      <c r="BU16" s="147">
        <v>404</v>
      </c>
      <c r="BV16" s="147">
        <v>3047</v>
      </c>
      <c r="BW16" s="29"/>
      <c r="BX16" s="146"/>
      <c r="BY16" s="147"/>
      <c r="BZ16" s="147"/>
      <c r="CA16" s="147"/>
      <c r="CB16" s="110"/>
      <c r="CC16" s="110"/>
      <c r="CD16" s="161"/>
      <c r="CE16" s="146">
        <v>673</v>
      </c>
      <c r="CF16" s="146">
        <v>8</v>
      </c>
      <c r="CG16" s="162">
        <v>169.17236255572067</v>
      </c>
      <c r="CH16" s="162">
        <v>14231.625</v>
      </c>
      <c r="CI16" s="162"/>
      <c r="CJ16" s="146">
        <v>273.59918200408993</v>
      </c>
      <c r="CK16" s="146">
        <v>-318.79754601226983</v>
      </c>
      <c r="CL16" s="146">
        <v>-169.71942740286289</v>
      </c>
      <c r="CM16" s="29"/>
    </row>
    <row r="17" spans="2:91" ht="39" customHeight="1">
      <c r="B17" s="775" t="s">
        <v>61</v>
      </c>
      <c r="C17" s="130" t="s">
        <v>62</v>
      </c>
      <c r="D17" s="130">
        <v>150417</v>
      </c>
      <c r="E17" s="131">
        <v>140455.33333333334</v>
      </c>
      <c r="F17" s="29">
        <v>6028</v>
      </c>
      <c r="G17" s="132" t="e">
        <f>#REF!</f>
        <v>#REF!</v>
      </c>
      <c r="H17" s="240"/>
      <c r="I17" s="133">
        <v>36896</v>
      </c>
      <c r="J17" s="131"/>
      <c r="K17" s="131">
        <v>14851.666666666666</v>
      </c>
      <c r="L17" s="131">
        <v>7445</v>
      </c>
      <c r="M17" s="131">
        <v>6335</v>
      </c>
      <c r="N17" s="130">
        <v>65.527666666666661</v>
      </c>
      <c r="O17" s="130">
        <v>1371</v>
      </c>
      <c r="P17"/>
      <c r="Q17" s="134">
        <v>9088</v>
      </c>
      <c r="R17" s="135">
        <v>12828</v>
      </c>
      <c r="S17" s="136">
        <v>2337</v>
      </c>
      <c r="T17" s="97">
        <v>89780.666666666657</v>
      </c>
      <c r="U17" s="132">
        <v>56702.666666666686</v>
      </c>
      <c r="V17" s="137">
        <v>0.38709295710547287</v>
      </c>
      <c r="W17" s="132">
        <v>22681.066666666677</v>
      </c>
      <c r="X17" s="138">
        <v>34021.599999999999</v>
      </c>
      <c r="Y17" s="139">
        <v>43109.599999999999</v>
      </c>
      <c r="Z17" s="133">
        <v>862192</v>
      </c>
      <c r="AA17" s="140" t="e">
        <f>#REF!</f>
        <v>#REF!</v>
      </c>
      <c r="AB17" s="140" t="e">
        <f>#REF!</f>
        <v>#REF!</v>
      </c>
      <c r="AC17" s="130">
        <v>287397.33333333337</v>
      </c>
      <c r="AD17" s="141">
        <v>215548</v>
      </c>
      <c r="AE17" s="133">
        <v>8530.8744728717647</v>
      </c>
      <c r="AF17" s="130">
        <v>3289</v>
      </c>
      <c r="AG17" s="141">
        <v>1500</v>
      </c>
      <c r="AH17" s="132">
        <v>253000</v>
      </c>
      <c r="AI17" s="132">
        <v>10100</v>
      </c>
      <c r="AJ17" s="142" t="e">
        <f>#REF!</f>
        <v>#REF!</v>
      </c>
      <c r="AK17" s="143" t="e">
        <f>#REF!</f>
        <v>#REF!</v>
      </c>
      <c r="AL17" s="143" t="e">
        <f>#REF!</f>
        <v>#REF!</v>
      </c>
      <c r="AM17" s="140" t="e">
        <f>'総括表（案1)'!AA17</f>
        <v>#REF!</v>
      </c>
      <c r="AN17" s="140" t="e">
        <f>'総括表（案1)'!AB17</f>
        <v>#REF!</v>
      </c>
      <c r="AO17" s="142" t="e">
        <f>'総括表（案1)'!AJ17</f>
        <v>#REF!</v>
      </c>
      <c r="AP17" s="143" t="e">
        <f>'総括表（案1)'!AK17</f>
        <v>#REF!</v>
      </c>
      <c r="AQ17" s="143" t="e">
        <f>'総括表（案1)'!AL17</f>
        <v>#REF!</v>
      </c>
      <c r="AR17" s="140" t="e">
        <f>'総括表（案2)'!AA17</f>
        <v>#REF!</v>
      </c>
      <c r="AS17" s="140" t="e">
        <f>'総括表（案2)'!AB17</f>
        <v>#REF!</v>
      </c>
      <c r="AT17" s="142" t="e">
        <f>'総括表（案2)'!AJ17</f>
        <v>#REF!</v>
      </c>
      <c r="AU17" s="143" t="e">
        <f>'総括表（案2)'!AK17</f>
        <v>#REF!</v>
      </c>
      <c r="AV17" s="143" t="e">
        <f>'総括表（案2)'!AL17</f>
        <v>#REF!</v>
      </c>
      <c r="AW17" s="140" t="e">
        <f>'総括表（案3)'!AA17</f>
        <v>#REF!</v>
      </c>
      <c r="AX17" s="140" t="e">
        <f>'総括表（案3)'!AB17</f>
        <v>#REF!</v>
      </c>
      <c r="AY17" s="142" t="e">
        <f>'総括表（案3)'!AJ17</f>
        <v>#REF!</v>
      </c>
      <c r="AZ17" s="143" t="e">
        <f>'総括表（案3)'!AK17</f>
        <v>#REF!</v>
      </c>
      <c r="BA17" s="143" t="e">
        <f>'総括表（案3)'!AL17</f>
        <v>#REF!</v>
      </c>
      <c r="BB17" s="140" t="e">
        <f>'総括表（案4)'!AA17</f>
        <v>#REF!</v>
      </c>
      <c r="BC17" s="140" t="e">
        <f>'総括表（案4)'!AB17</f>
        <v>#REF!</v>
      </c>
      <c r="BD17" s="142" t="e">
        <f>'総括表（案4)'!AJ17</f>
        <v>#REF!</v>
      </c>
      <c r="BE17" s="143" t="e">
        <f>'総括表（案4)'!AK17</f>
        <v>#REF!</v>
      </c>
      <c r="BF17" s="143" t="e">
        <f>'総括表（案4)'!AL17</f>
        <v>#REF!</v>
      </c>
      <c r="BG17" s="140" t="e">
        <f>'総括表（案5)'!AA17</f>
        <v>#REF!</v>
      </c>
      <c r="BH17" s="140" t="e">
        <f>'総括表（案5)'!AB17</f>
        <v>#REF!</v>
      </c>
      <c r="BI17" s="142" t="e">
        <f>'総括表（案5)'!AJ17</f>
        <v>#REF!</v>
      </c>
      <c r="BJ17" s="143" t="e">
        <f>'総括表（案5)'!AK17</f>
        <v>#REF!</v>
      </c>
      <c r="BK17" s="143" t="e">
        <f>'総括表（案5)'!AL17</f>
        <v>#REF!</v>
      </c>
      <c r="BL17" s="220"/>
      <c r="BN17" s="130">
        <v>150417</v>
      </c>
      <c r="BO17" s="131">
        <v>139259</v>
      </c>
      <c r="BP17" s="131">
        <v>131690</v>
      </c>
      <c r="BQ17" s="131">
        <v>421366</v>
      </c>
      <c r="BR17" s="131">
        <v>140455.33333333334</v>
      </c>
      <c r="BT17" s="130">
        <v>1135</v>
      </c>
      <c r="BU17" s="131">
        <v>236</v>
      </c>
      <c r="BV17" s="131">
        <v>1371</v>
      </c>
      <c r="BW17" s="29"/>
      <c r="BX17" s="130">
        <v>173111</v>
      </c>
      <c r="BY17" s="131">
        <v>0</v>
      </c>
      <c r="BZ17" s="131"/>
      <c r="CA17" s="131">
        <v>205358</v>
      </c>
      <c r="CB17" s="110">
        <v>0.84297178585689381</v>
      </c>
      <c r="CC17" s="110"/>
      <c r="CD17" s="144" t="s">
        <v>59</v>
      </c>
      <c r="CE17" s="130">
        <v>200</v>
      </c>
      <c r="CF17" s="130">
        <v>2</v>
      </c>
      <c r="CG17" s="168">
        <v>184.48</v>
      </c>
      <c r="CH17" s="168">
        <v>18448</v>
      </c>
      <c r="CI17" s="168"/>
      <c r="CJ17" s="130">
        <v>91.114519427402854</v>
      </c>
      <c r="CK17" s="130">
        <v>347.86912065439685</v>
      </c>
      <c r="CL17" s="130">
        <v>264.47607361963196</v>
      </c>
      <c r="CM17" s="29"/>
    </row>
    <row r="18" spans="2:91" ht="39" customHeight="1">
      <c r="B18" s="773"/>
      <c r="C18" s="115" t="s">
        <v>63</v>
      </c>
      <c r="D18" s="115">
        <v>35896</v>
      </c>
      <c r="E18" s="116">
        <v>40303.333333333336</v>
      </c>
      <c r="F18" s="117"/>
      <c r="G18" s="118" t="e">
        <f>#REF!</f>
        <v>#REF!</v>
      </c>
      <c r="H18" s="239"/>
      <c r="I18" s="119">
        <v>20311</v>
      </c>
      <c r="J18" s="116"/>
      <c r="K18" s="116">
        <v>6072.666666666667</v>
      </c>
      <c r="L18" s="116">
        <v>4467</v>
      </c>
      <c r="M18" s="116">
        <v>2281</v>
      </c>
      <c r="N18" s="115">
        <v>33.131666666666675</v>
      </c>
      <c r="O18" s="115">
        <v>958</v>
      </c>
      <c r="P18"/>
      <c r="Q18" s="120">
        <v>8409</v>
      </c>
      <c r="R18" s="121">
        <v>12572</v>
      </c>
      <c r="S18" s="122">
        <v>2290</v>
      </c>
      <c r="T18" s="97">
        <v>56402.666666666672</v>
      </c>
      <c r="U18" s="118">
        <v>-16099.333333333336</v>
      </c>
      <c r="V18" s="123">
        <v>-0.39945413944256064</v>
      </c>
      <c r="W18" s="118">
        <v>0</v>
      </c>
      <c r="X18" s="124">
        <v>-16099.333333333336</v>
      </c>
      <c r="Y18" s="125">
        <v>-7690.3333333333358</v>
      </c>
      <c r="Z18" s="119">
        <v>-153806.66666666672</v>
      </c>
      <c r="AA18" s="126" t="e">
        <f>#REF!</f>
        <v>#REF!</v>
      </c>
      <c r="AB18" s="126" t="e">
        <f>#REF!</f>
        <v>#REF!</v>
      </c>
      <c r="AC18" s="115">
        <v>-51268.888888888905</v>
      </c>
      <c r="AD18" s="164">
        <v>-38451.666666666679</v>
      </c>
      <c r="AE18" s="119">
        <v>5881.2784848245428</v>
      </c>
      <c r="AF18" s="115">
        <v>2179</v>
      </c>
      <c r="AG18" s="164">
        <v>1500</v>
      </c>
      <c r="AH18" s="118">
        <v>167688</v>
      </c>
      <c r="AI18" s="118">
        <v>6269.4</v>
      </c>
      <c r="AJ18" s="127" t="e">
        <f>#REF!</f>
        <v>#REF!</v>
      </c>
      <c r="AK18" s="128" t="e">
        <f>#REF!</f>
        <v>#REF!</v>
      </c>
      <c r="AL18" s="128" t="e">
        <f>#REF!</f>
        <v>#REF!</v>
      </c>
      <c r="AM18" s="126" t="e">
        <f>'総括表（案1)'!AA18</f>
        <v>#REF!</v>
      </c>
      <c r="AN18" s="126" t="e">
        <f>'総括表（案1)'!AB18</f>
        <v>#REF!</v>
      </c>
      <c r="AO18" s="127" t="e">
        <f>'総括表（案1)'!AJ18</f>
        <v>#REF!</v>
      </c>
      <c r="AP18" s="128" t="e">
        <f>'総括表（案1)'!AK18</f>
        <v>#REF!</v>
      </c>
      <c r="AQ18" s="128" t="e">
        <f>'総括表（案1)'!AL18</f>
        <v>#REF!</v>
      </c>
      <c r="AR18" s="126" t="e">
        <f>'総括表（案2)'!AA18</f>
        <v>#REF!</v>
      </c>
      <c r="AS18" s="126" t="e">
        <f>'総括表（案2)'!AB18</f>
        <v>#REF!</v>
      </c>
      <c r="AT18" s="127" t="e">
        <f>'総括表（案2)'!AJ18</f>
        <v>#REF!</v>
      </c>
      <c r="AU18" s="128" t="e">
        <f>'総括表（案2)'!AK18</f>
        <v>#REF!</v>
      </c>
      <c r="AV18" s="128" t="e">
        <f>'総括表（案2)'!AL18</f>
        <v>#REF!</v>
      </c>
      <c r="AW18" s="126" t="e">
        <f>'総括表（案3)'!AA18</f>
        <v>#REF!</v>
      </c>
      <c r="AX18" s="126" t="e">
        <f>'総括表（案3)'!AB18</f>
        <v>#REF!</v>
      </c>
      <c r="AY18" s="127" t="e">
        <f>'総括表（案3)'!AJ18</f>
        <v>#REF!</v>
      </c>
      <c r="AZ18" s="128" t="e">
        <f>'総括表（案3)'!AK18</f>
        <v>#REF!</v>
      </c>
      <c r="BA18" s="128" t="e">
        <f>'総括表（案3)'!AL18</f>
        <v>#REF!</v>
      </c>
      <c r="BB18" s="126" t="e">
        <f>'総括表（案4)'!AA18</f>
        <v>#REF!</v>
      </c>
      <c r="BC18" s="126" t="e">
        <f>'総括表（案4)'!AB18</f>
        <v>#REF!</v>
      </c>
      <c r="BD18" s="127" t="e">
        <f>'総括表（案4)'!AJ18</f>
        <v>#REF!</v>
      </c>
      <c r="BE18" s="128" t="e">
        <f>'総括表（案4)'!AK18</f>
        <v>#REF!</v>
      </c>
      <c r="BF18" s="128" t="e">
        <f>'総括表（案4)'!AL18</f>
        <v>#REF!</v>
      </c>
      <c r="BG18" s="126" t="e">
        <f>'総括表（案5)'!AA18</f>
        <v>#REF!</v>
      </c>
      <c r="BH18" s="126" t="e">
        <f>'総括表（案5)'!AB18</f>
        <v>#REF!</v>
      </c>
      <c r="BI18" s="127" t="e">
        <f>'総括表（案5)'!AJ18</f>
        <v>#REF!</v>
      </c>
      <c r="BJ18" s="128" t="e">
        <f>'総括表（案5)'!AK18</f>
        <v>#REF!</v>
      </c>
      <c r="BK18" s="128" t="e">
        <f>'総括表（案5)'!AL18</f>
        <v>#REF!</v>
      </c>
      <c r="BL18" s="220"/>
      <c r="BN18" s="130">
        <v>35896</v>
      </c>
      <c r="BO18" s="131">
        <v>40603</v>
      </c>
      <c r="BP18" s="131">
        <v>44411</v>
      </c>
      <c r="BQ18" s="131">
        <v>120910</v>
      </c>
      <c r="BR18" s="131">
        <v>40303.333333333336</v>
      </c>
      <c r="BT18" s="130">
        <v>800</v>
      </c>
      <c r="BU18" s="131">
        <v>158</v>
      </c>
      <c r="BV18" s="131">
        <v>958</v>
      </c>
      <c r="BW18" s="29"/>
      <c r="BX18" s="130">
        <v>155367</v>
      </c>
      <c r="BY18" s="131">
        <v>13490</v>
      </c>
      <c r="BZ18" s="131"/>
      <c r="CA18" s="131">
        <v>177194</v>
      </c>
      <c r="CB18" s="110">
        <v>0.87681862817025402</v>
      </c>
      <c r="CC18" s="110"/>
      <c r="CD18" s="144" t="s">
        <v>50</v>
      </c>
      <c r="CE18" s="130">
        <v>196</v>
      </c>
      <c r="CF18" s="130">
        <v>1</v>
      </c>
      <c r="CG18" s="114">
        <v>103.62755102040816</v>
      </c>
      <c r="CH18" s="114">
        <v>20311</v>
      </c>
      <c r="CI18" s="114"/>
      <c r="CJ18" s="130">
        <v>37.255623721881392</v>
      </c>
      <c r="CK18" s="130">
        <v>-98.768916155419234</v>
      </c>
      <c r="CL18" s="130">
        <v>-47.179959100204513</v>
      </c>
      <c r="CM18" s="29"/>
    </row>
    <row r="19" spans="2:91" ht="39" customHeight="1">
      <c r="B19" s="773"/>
      <c r="C19" s="115" t="s">
        <v>64</v>
      </c>
      <c r="D19" s="115">
        <v>47813</v>
      </c>
      <c r="E19" s="116">
        <v>42154.666666666664</v>
      </c>
      <c r="F19" s="117"/>
      <c r="G19" s="118" t="e">
        <f>#REF!</f>
        <v>#REF!</v>
      </c>
      <c r="H19" s="239"/>
      <c r="I19" s="119">
        <v>12614</v>
      </c>
      <c r="J19" s="116"/>
      <c r="K19" s="116">
        <v>4571.333333333333</v>
      </c>
      <c r="L19" s="116">
        <v>5456</v>
      </c>
      <c r="M19" s="116">
        <v>765</v>
      </c>
      <c r="N19" s="115">
        <v>23.406333333333333</v>
      </c>
      <c r="O19" s="115">
        <v>762</v>
      </c>
      <c r="P19"/>
      <c r="Q19" s="120">
        <v>6969</v>
      </c>
      <c r="R19" s="121">
        <v>13021</v>
      </c>
      <c r="S19" s="122">
        <v>2372</v>
      </c>
      <c r="T19" s="97">
        <v>45768.333333333328</v>
      </c>
      <c r="U19" s="118">
        <v>-3613.6666666666642</v>
      </c>
      <c r="V19" s="123">
        <v>-8.5724000506072817E-2</v>
      </c>
      <c r="W19" s="118">
        <v>0</v>
      </c>
      <c r="X19" s="124">
        <v>-3613.6666666666642</v>
      </c>
      <c r="Y19" s="125">
        <v>3355.3333333333358</v>
      </c>
      <c r="Z19" s="119">
        <v>67106.666666666715</v>
      </c>
      <c r="AA19" s="126" t="e">
        <f>#REF!</f>
        <v>#REF!</v>
      </c>
      <c r="AB19" s="126" t="e">
        <f>#REF!</f>
        <v>#REF!</v>
      </c>
      <c r="AC19" s="115">
        <v>22368.888888888905</v>
      </c>
      <c r="AD19" s="164">
        <v>16776.666666666679</v>
      </c>
      <c r="AE19" s="119">
        <v>5529.7953275161844</v>
      </c>
      <c r="AF19" s="115">
        <v>2015</v>
      </c>
      <c r="AG19" s="164">
        <v>1500</v>
      </c>
      <c r="AH19" s="118">
        <v>155040</v>
      </c>
      <c r="AI19" s="118">
        <v>6190.2</v>
      </c>
      <c r="AJ19" s="127" t="e">
        <f>#REF!</f>
        <v>#REF!</v>
      </c>
      <c r="AK19" s="128" t="e">
        <f>#REF!</f>
        <v>#REF!</v>
      </c>
      <c r="AL19" s="128" t="e">
        <f>#REF!</f>
        <v>#REF!</v>
      </c>
      <c r="AM19" s="126" t="e">
        <f>'総括表（案1)'!AA19</f>
        <v>#REF!</v>
      </c>
      <c r="AN19" s="126" t="e">
        <f>'総括表（案1)'!AB19</f>
        <v>#REF!</v>
      </c>
      <c r="AO19" s="127" t="e">
        <f>'総括表（案1)'!AJ19</f>
        <v>#REF!</v>
      </c>
      <c r="AP19" s="128" t="e">
        <f>'総括表（案1)'!AK19</f>
        <v>#REF!</v>
      </c>
      <c r="AQ19" s="128" t="e">
        <f>'総括表（案1)'!AL19</f>
        <v>#REF!</v>
      </c>
      <c r="AR19" s="126" t="e">
        <f>'総括表（案2)'!AA19</f>
        <v>#REF!</v>
      </c>
      <c r="AS19" s="126" t="e">
        <f>'総括表（案2)'!AB19</f>
        <v>#REF!</v>
      </c>
      <c r="AT19" s="127" t="e">
        <f>'総括表（案2)'!AJ19</f>
        <v>#REF!</v>
      </c>
      <c r="AU19" s="128" t="e">
        <f>'総括表（案2)'!AK19</f>
        <v>#REF!</v>
      </c>
      <c r="AV19" s="128" t="e">
        <f>'総括表（案2)'!AL19</f>
        <v>#REF!</v>
      </c>
      <c r="AW19" s="126" t="e">
        <f>'総括表（案3)'!AA19</f>
        <v>#REF!</v>
      </c>
      <c r="AX19" s="126" t="e">
        <f>'総括表（案3)'!AB19</f>
        <v>#REF!</v>
      </c>
      <c r="AY19" s="127" t="e">
        <f>'総括表（案3)'!AJ19</f>
        <v>#REF!</v>
      </c>
      <c r="AZ19" s="128" t="e">
        <f>'総括表（案3)'!AK19</f>
        <v>#REF!</v>
      </c>
      <c r="BA19" s="128" t="e">
        <f>'総括表（案3)'!AL19</f>
        <v>#REF!</v>
      </c>
      <c r="BB19" s="126" t="e">
        <f>'総括表（案4)'!AA19</f>
        <v>#REF!</v>
      </c>
      <c r="BC19" s="126" t="e">
        <f>'総括表（案4)'!AB19</f>
        <v>#REF!</v>
      </c>
      <c r="BD19" s="127" t="e">
        <f>'総括表（案4)'!AJ19</f>
        <v>#REF!</v>
      </c>
      <c r="BE19" s="128" t="e">
        <f>'総括表（案4)'!AK19</f>
        <v>#REF!</v>
      </c>
      <c r="BF19" s="128" t="e">
        <f>'総括表（案4)'!AL19</f>
        <v>#REF!</v>
      </c>
      <c r="BG19" s="126" t="e">
        <f>'総括表（案5)'!AA19</f>
        <v>#REF!</v>
      </c>
      <c r="BH19" s="126" t="e">
        <f>'総括表（案5)'!AB19</f>
        <v>#REF!</v>
      </c>
      <c r="BI19" s="127" t="e">
        <f>'総括表（案5)'!AJ19</f>
        <v>#REF!</v>
      </c>
      <c r="BJ19" s="128" t="e">
        <f>'総括表（案5)'!AK19</f>
        <v>#REF!</v>
      </c>
      <c r="BK19" s="128" t="e">
        <f>'総括表（案5)'!AL19</f>
        <v>#REF!</v>
      </c>
      <c r="BL19" s="220"/>
      <c r="BN19" s="130">
        <v>47813</v>
      </c>
      <c r="BO19" s="131">
        <v>39937</v>
      </c>
      <c r="BP19" s="131">
        <v>38714</v>
      </c>
      <c r="BQ19" s="131">
        <v>126464</v>
      </c>
      <c r="BR19" s="131">
        <v>42154.666666666664</v>
      </c>
      <c r="BT19" s="130">
        <v>676</v>
      </c>
      <c r="BU19" s="131">
        <v>86</v>
      </c>
      <c r="BV19" s="131">
        <v>762</v>
      </c>
      <c r="BW19" s="29"/>
      <c r="BX19" s="130">
        <v>133050</v>
      </c>
      <c r="BY19" s="131">
        <v>10381</v>
      </c>
      <c r="BZ19" s="131"/>
      <c r="CA19" s="131">
        <v>149214</v>
      </c>
      <c r="CB19" s="110">
        <v>0.8916723631830793</v>
      </c>
      <c r="CC19" s="110"/>
      <c r="CD19" s="169" t="s">
        <v>50</v>
      </c>
      <c r="CE19" s="134">
        <v>203</v>
      </c>
      <c r="CF19" s="169" t="s">
        <v>126</v>
      </c>
      <c r="CG19" s="120">
        <v>62.137931034482762</v>
      </c>
      <c r="CH19" s="170" t="s">
        <v>126</v>
      </c>
      <c r="CI19" s="120" t="s">
        <v>65</v>
      </c>
      <c r="CJ19" s="130">
        <v>28.044989775051121</v>
      </c>
      <c r="CK19" s="130">
        <v>-22.16973415132923</v>
      </c>
      <c r="CL19" s="130">
        <v>20.584867075664636</v>
      </c>
      <c r="CM19" s="29"/>
    </row>
    <row r="20" spans="2:91" ht="39" customHeight="1">
      <c r="B20" s="773"/>
      <c r="C20" s="171" t="s">
        <v>127</v>
      </c>
      <c r="D20" s="171">
        <v>248549</v>
      </c>
      <c r="E20" s="172">
        <v>241620</v>
      </c>
      <c r="F20" s="173"/>
      <c r="G20" s="174" t="e">
        <f>#REF!</f>
        <v>#REF!</v>
      </c>
      <c r="H20" s="242"/>
      <c r="I20" s="175">
        <v>28812</v>
      </c>
      <c r="J20" s="172"/>
      <c r="K20" s="172">
        <v>10414</v>
      </c>
      <c r="L20" s="172">
        <v>15185</v>
      </c>
      <c r="M20" s="172">
        <v>4793</v>
      </c>
      <c r="N20" s="171">
        <v>59.204000000000001</v>
      </c>
      <c r="O20" s="171">
        <v>2021</v>
      </c>
      <c r="P20"/>
      <c r="Q20" s="176">
        <v>12892</v>
      </c>
      <c r="R20" s="177">
        <v>12828</v>
      </c>
      <c r="S20" s="178">
        <v>2337</v>
      </c>
      <c r="T20" s="97">
        <v>87261</v>
      </c>
      <c r="U20" s="174">
        <v>154359</v>
      </c>
      <c r="V20" s="179">
        <v>0.63885026074000495</v>
      </c>
      <c r="W20" s="174">
        <v>61743.6</v>
      </c>
      <c r="X20" s="180">
        <v>92615.4</v>
      </c>
      <c r="Y20" s="181">
        <v>105507.4</v>
      </c>
      <c r="Z20" s="175">
        <v>2110148</v>
      </c>
      <c r="AA20" s="182" t="e">
        <f>#REF!</f>
        <v>#REF!</v>
      </c>
      <c r="AB20" s="182" t="e">
        <f>#REF!</f>
        <v>#REF!</v>
      </c>
      <c r="AC20" s="171">
        <v>703382.66666666663</v>
      </c>
      <c r="AD20" s="183">
        <v>527537</v>
      </c>
      <c r="AE20" s="175">
        <v>13212.944296372139</v>
      </c>
      <c r="AF20" s="171">
        <v>4672</v>
      </c>
      <c r="AG20" s="183">
        <v>1500</v>
      </c>
      <c r="AH20" s="174">
        <v>359386</v>
      </c>
      <c r="AI20" s="174">
        <v>14496.3</v>
      </c>
      <c r="AJ20" s="184" t="e">
        <f>#REF!</f>
        <v>#REF!</v>
      </c>
      <c r="AK20" s="185" t="e">
        <f>#REF!</f>
        <v>#REF!</v>
      </c>
      <c r="AL20" s="185" t="e">
        <f>#REF!</f>
        <v>#REF!</v>
      </c>
      <c r="AM20" s="182" t="e">
        <f>'総括表（案1)'!AA20</f>
        <v>#REF!</v>
      </c>
      <c r="AN20" s="182" t="e">
        <f>'総括表（案1)'!AB20</f>
        <v>#REF!</v>
      </c>
      <c r="AO20" s="184" t="e">
        <f>'総括表（案1)'!AJ20</f>
        <v>#REF!</v>
      </c>
      <c r="AP20" s="185" t="e">
        <f>'総括表（案1)'!AK20</f>
        <v>#REF!</v>
      </c>
      <c r="AQ20" s="185" t="e">
        <f>'総括表（案1)'!AL20</f>
        <v>#REF!</v>
      </c>
      <c r="AR20" s="182" t="e">
        <f>'総括表（案2)'!AA20</f>
        <v>#REF!</v>
      </c>
      <c r="AS20" s="182" t="e">
        <f>'総括表（案2)'!AB20</f>
        <v>#REF!</v>
      </c>
      <c r="AT20" s="184" t="e">
        <f>'総括表（案2)'!AJ20</f>
        <v>#REF!</v>
      </c>
      <c r="AU20" s="185" t="e">
        <f>'総括表（案2)'!AK20</f>
        <v>#REF!</v>
      </c>
      <c r="AV20" s="185" t="e">
        <f>'総括表（案2)'!AL20</f>
        <v>#REF!</v>
      </c>
      <c r="AW20" s="182" t="e">
        <f>'総括表（案3)'!AA20</f>
        <v>#REF!</v>
      </c>
      <c r="AX20" s="182" t="e">
        <f>'総括表（案3)'!AB20</f>
        <v>#REF!</v>
      </c>
      <c r="AY20" s="184" t="e">
        <f>'総括表（案3)'!AJ20</f>
        <v>#REF!</v>
      </c>
      <c r="AZ20" s="185" t="e">
        <f>'総括表（案3)'!AK20</f>
        <v>#REF!</v>
      </c>
      <c r="BA20" s="185" t="e">
        <f>'総括表（案3)'!AL20</f>
        <v>#REF!</v>
      </c>
      <c r="BB20" s="182" t="e">
        <f>'総括表（案4)'!AA20</f>
        <v>#REF!</v>
      </c>
      <c r="BC20" s="182" t="e">
        <f>'総括表（案4)'!AB20</f>
        <v>#REF!</v>
      </c>
      <c r="BD20" s="184" t="e">
        <f>'総括表（案4)'!AJ20</f>
        <v>#REF!</v>
      </c>
      <c r="BE20" s="185" t="e">
        <f>'総括表（案4)'!AK20</f>
        <v>#REF!</v>
      </c>
      <c r="BF20" s="185" t="e">
        <f>'総括表（案4)'!AL20</f>
        <v>#REF!</v>
      </c>
      <c r="BG20" s="182" t="e">
        <f>'総括表（案5)'!AA20</f>
        <v>#REF!</v>
      </c>
      <c r="BH20" s="182" t="e">
        <f>'総括表（案5)'!AB20</f>
        <v>#REF!</v>
      </c>
      <c r="BI20" s="184" t="e">
        <f>'総括表（案5)'!AJ20</f>
        <v>#REF!</v>
      </c>
      <c r="BJ20" s="185" t="e">
        <f>'総括表（案5)'!AK20</f>
        <v>#REF!</v>
      </c>
      <c r="BK20" s="185" t="e">
        <f>'総括表（案5)'!AL20</f>
        <v>#REF!</v>
      </c>
      <c r="BL20" s="220"/>
      <c r="BN20" s="130">
        <v>248549</v>
      </c>
      <c r="BO20" s="131">
        <v>237777</v>
      </c>
      <c r="BP20" s="131">
        <v>238534</v>
      </c>
      <c r="BQ20" s="131">
        <v>724860</v>
      </c>
      <c r="BR20" s="131">
        <v>241620</v>
      </c>
      <c r="BT20" s="130">
        <v>1697</v>
      </c>
      <c r="BU20" s="131">
        <v>324</v>
      </c>
      <c r="BV20" s="131">
        <v>2021</v>
      </c>
      <c r="BW20" s="29"/>
      <c r="BX20" s="130">
        <v>294448</v>
      </c>
      <c r="BY20" s="131">
        <v>13547</v>
      </c>
      <c r="BZ20" s="131"/>
      <c r="CA20" s="131">
        <v>320354</v>
      </c>
      <c r="CB20" s="110">
        <v>0.91913320888766803</v>
      </c>
      <c r="CC20" s="110"/>
      <c r="CD20" s="144" t="s">
        <v>50</v>
      </c>
      <c r="CE20" s="130">
        <v>200</v>
      </c>
      <c r="CF20" s="130">
        <v>2</v>
      </c>
      <c r="CG20" s="186">
        <v>144.06</v>
      </c>
      <c r="CH20" s="186">
        <v>14406</v>
      </c>
      <c r="CI20" s="186"/>
      <c r="CJ20" s="130">
        <v>63.889570552147241</v>
      </c>
      <c r="CK20" s="130">
        <v>946.98773006134968</v>
      </c>
      <c r="CL20" s="130">
        <v>647.28466257668708</v>
      </c>
      <c r="CM20" s="29"/>
    </row>
    <row r="21" spans="2:91" ht="39" customHeight="1" thickBot="1">
      <c r="B21" s="773"/>
      <c r="C21" s="146" t="s">
        <v>1</v>
      </c>
      <c r="D21" s="146">
        <v>482675</v>
      </c>
      <c r="E21" s="147">
        <v>464533.33333333337</v>
      </c>
      <c r="F21" s="148">
        <v>6028</v>
      </c>
      <c r="G21" s="315" t="e">
        <f>#REF!</f>
        <v>#REF!</v>
      </c>
      <c r="H21" s="241">
        <v>488.70299999999997</v>
      </c>
      <c r="I21" s="150">
        <v>98633</v>
      </c>
      <c r="J21" s="147">
        <v>0</v>
      </c>
      <c r="K21" s="147">
        <v>35909.666666666664</v>
      </c>
      <c r="L21" s="147">
        <v>32553</v>
      </c>
      <c r="M21" s="147">
        <v>14174</v>
      </c>
      <c r="N21" s="146">
        <v>181.26966666666667</v>
      </c>
      <c r="O21" s="146">
        <v>5112</v>
      </c>
      <c r="P21" s="146">
        <v>0</v>
      </c>
      <c r="Q21" s="151">
        <v>37358</v>
      </c>
      <c r="R21" s="152">
        <v>51249</v>
      </c>
      <c r="S21" s="153">
        <v>9336</v>
      </c>
      <c r="T21" s="149">
        <v>279212.66666666663</v>
      </c>
      <c r="U21" s="149">
        <v>191348.66666666669</v>
      </c>
      <c r="V21" s="154">
        <v>0.40663916287214419</v>
      </c>
      <c r="W21" s="149">
        <v>76539.466666666674</v>
      </c>
      <c r="X21" s="155">
        <v>114809.2</v>
      </c>
      <c r="Y21" s="156">
        <v>152167.20000000001</v>
      </c>
      <c r="Z21" s="150">
        <v>3043344</v>
      </c>
      <c r="AA21" s="157" t="e">
        <f>#REF!</f>
        <v>#REF!</v>
      </c>
      <c r="AB21" s="157" t="e">
        <f>#REF!</f>
        <v>#REF!</v>
      </c>
      <c r="AC21" s="146">
        <v>1014448</v>
      </c>
      <c r="AD21" s="158">
        <v>760836</v>
      </c>
      <c r="AE21" s="150">
        <v>33154.892581584631</v>
      </c>
      <c r="AF21" s="146">
        <v>12155</v>
      </c>
      <c r="AG21" s="158">
        <v>6000</v>
      </c>
      <c r="AH21" s="149">
        <v>935114</v>
      </c>
      <c r="AI21" s="149">
        <v>37055.9</v>
      </c>
      <c r="AJ21" s="159" t="e">
        <f>#REF!</f>
        <v>#REF!</v>
      </c>
      <c r="AK21" s="160" t="e">
        <f>#REF!</f>
        <v>#REF!</v>
      </c>
      <c r="AL21" s="160" t="e">
        <f>#REF!</f>
        <v>#REF!</v>
      </c>
      <c r="AM21" s="157" t="e">
        <f>'総括表（案1)'!AA21</f>
        <v>#REF!</v>
      </c>
      <c r="AN21" s="157" t="e">
        <f>'総括表（案1)'!AB21</f>
        <v>#REF!</v>
      </c>
      <c r="AO21" s="159" t="e">
        <f>'総括表（案1)'!AJ21</f>
        <v>#REF!</v>
      </c>
      <c r="AP21" s="160" t="e">
        <f>'総括表（案1)'!AK21</f>
        <v>#REF!</v>
      </c>
      <c r="AQ21" s="160" t="e">
        <f>'総括表（案1)'!AL21</f>
        <v>#REF!</v>
      </c>
      <c r="AR21" s="157" t="e">
        <f>'総括表（案2)'!AA21</f>
        <v>#REF!</v>
      </c>
      <c r="AS21" s="157" t="e">
        <f>'総括表（案2)'!AB21</f>
        <v>#REF!</v>
      </c>
      <c r="AT21" s="159" t="e">
        <f>'総括表（案2)'!AJ21</f>
        <v>#REF!</v>
      </c>
      <c r="AU21" s="160" t="e">
        <f>'総括表（案2)'!AK21</f>
        <v>#REF!</v>
      </c>
      <c r="AV21" s="160" t="e">
        <f>'総括表（案2)'!AL21</f>
        <v>#REF!</v>
      </c>
      <c r="AW21" s="157" t="e">
        <f>'総括表（案3)'!AA21</f>
        <v>#REF!</v>
      </c>
      <c r="AX21" s="157" t="e">
        <f>'総括表（案3)'!AB21</f>
        <v>#REF!</v>
      </c>
      <c r="AY21" s="159" t="e">
        <f>'総括表（案3)'!AJ21</f>
        <v>#REF!</v>
      </c>
      <c r="AZ21" s="160" t="e">
        <f>'総括表（案3)'!AK21</f>
        <v>#REF!</v>
      </c>
      <c r="BA21" s="160" t="e">
        <f>'総括表（案3)'!AL21</f>
        <v>#REF!</v>
      </c>
      <c r="BB21" s="157" t="e">
        <f>'総括表（案4)'!AA21</f>
        <v>#REF!</v>
      </c>
      <c r="BC21" s="157" t="e">
        <f>'総括表（案4)'!AB21</f>
        <v>#REF!</v>
      </c>
      <c r="BD21" s="159" t="e">
        <f>'総括表（案4)'!AJ21</f>
        <v>#REF!</v>
      </c>
      <c r="BE21" s="160" t="e">
        <f>'総括表（案4)'!AK21</f>
        <v>#REF!</v>
      </c>
      <c r="BF21" s="160" t="e">
        <f>'総括表（案4)'!AL21</f>
        <v>#REF!</v>
      </c>
      <c r="BG21" s="157" t="e">
        <f>'総括表（案5)'!AA21</f>
        <v>#REF!</v>
      </c>
      <c r="BH21" s="157" t="e">
        <f>'総括表（案5)'!AB21</f>
        <v>#REF!</v>
      </c>
      <c r="BI21" s="159" t="e">
        <f>'総括表（案5)'!AJ21</f>
        <v>#REF!</v>
      </c>
      <c r="BJ21" s="160" t="e">
        <f>'総括表（案5)'!AK21</f>
        <v>#REF!</v>
      </c>
      <c r="BK21" s="160" t="e">
        <f>'総括表（案5)'!AL21</f>
        <v>#REF!</v>
      </c>
      <c r="BL21" s="220"/>
      <c r="BN21" s="146">
        <v>482675</v>
      </c>
      <c r="BO21" s="147">
        <v>457576</v>
      </c>
      <c r="BP21" s="147">
        <v>453349</v>
      </c>
      <c r="BQ21" s="147">
        <v>1393600</v>
      </c>
      <c r="BR21" s="147">
        <v>464533.33333333331</v>
      </c>
      <c r="BT21" s="146">
        <v>4308</v>
      </c>
      <c r="BU21" s="147">
        <v>0</v>
      </c>
      <c r="BV21" s="147">
        <v>4308</v>
      </c>
      <c r="BW21" s="29"/>
      <c r="BX21" s="146"/>
      <c r="BY21" s="147"/>
      <c r="BZ21" s="147"/>
      <c r="CA21" s="147"/>
      <c r="CB21" s="110"/>
      <c r="CC21" s="110"/>
      <c r="CD21" s="161"/>
      <c r="CE21" s="146">
        <v>799</v>
      </c>
      <c r="CF21" s="146">
        <v>5</v>
      </c>
      <c r="CG21" s="162">
        <v>123.44555694618273</v>
      </c>
      <c r="CH21" s="162">
        <v>19726.599999999999</v>
      </c>
      <c r="CI21" s="162"/>
      <c r="CJ21" s="146">
        <v>220.30470347648259</v>
      </c>
      <c r="CK21" s="146">
        <v>1173.918200408998</v>
      </c>
      <c r="CL21" s="146">
        <v>885.16564417177915</v>
      </c>
      <c r="CM21" s="29"/>
    </row>
    <row r="22" spans="2:91" ht="39" customHeight="1">
      <c r="B22" s="775" t="s">
        <v>66</v>
      </c>
      <c r="C22" s="187" t="s">
        <v>67</v>
      </c>
      <c r="D22" s="188">
        <v>130471</v>
      </c>
      <c r="E22" s="189">
        <v>129900.66666666667</v>
      </c>
      <c r="F22" s="190">
        <v>2965</v>
      </c>
      <c r="G22" s="97" t="e">
        <f>#REF!</f>
        <v>#REF!</v>
      </c>
      <c r="H22" s="243"/>
      <c r="I22" s="192">
        <v>43714</v>
      </c>
      <c r="J22" s="189"/>
      <c r="K22" s="99">
        <v>16081.333333333334</v>
      </c>
      <c r="L22" s="189">
        <v>9343</v>
      </c>
      <c r="M22" s="189">
        <v>18650</v>
      </c>
      <c r="N22" s="188">
        <v>87.788333333333341</v>
      </c>
      <c r="O22" s="188">
        <v>928</v>
      </c>
      <c r="P22" s="188"/>
      <c r="Q22" s="193">
        <v>9657</v>
      </c>
      <c r="R22" s="194">
        <v>13213</v>
      </c>
      <c r="S22" s="195">
        <v>2407</v>
      </c>
      <c r="T22" s="97">
        <v>113065.33333333334</v>
      </c>
      <c r="U22" s="191">
        <v>19800.333333333343</v>
      </c>
      <c r="V22" s="196">
        <v>0.14902520590972843</v>
      </c>
      <c r="W22" s="191">
        <v>7920.1333333333378</v>
      </c>
      <c r="X22" s="197">
        <v>11880.2</v>
      </c>
      <c r="Y22" s="198">
        <v>21537.200000000001</v>
      </c>
      <c r="Z22" s="192">
        <v>430744</v>
      </c>
      <c r="AA22" s="199" t="e">
        <f>#REF!</f>
        <v>#REF!</v>
      </c>
      <c r="AB22" s="199" t="e">
        <f>#REF!</f>
        <v>#REF!</v>
      </c>
      <c r="AC22" s="188">
        <v>143581.33333333337</v>
      </c>
      <c r="AD22" s="200">
        <v>107686</v>
      </c>
      <c r="AE22" s="192">
        <v>7089.944072866987</v>
      </c>
      <c r="AF22" s="188">
        <v>2572</v>
      </c>
      <c r="AG22" s="200">
        <v>1500</v>
      </c>
      <c r="AH22" s="191">
        <v>197912</v>
      </c>
      <c r="AI22" s="191">
        <v>9895.6</v>
      </c>
      <c r="AJ22" s="201" t="e">
        <f>#REF!</f>
        <v>#REF!</v>
      </c>
      <c r="AK22" s="202" t="e">
        <f>#REF!</f>
        <v>#REF!</v>
      </c>
      <c r="AL22" s="202" t="e">
        <f>#REF!</f>
        <v>#REF!</v>
      </c>
      <c r="AM22" s="199" t="e">
        <f>'総括表（案1)'!AA22</f>
        <v>#REF!</v>
      </c>
      <c r="AN22" s="199" t="e">
        <f>'総括表（案1)'!AB22</f>
        <v>#REF!</v>
      </c>
      <c r="AO22" s="201" t="e">
        <f>'総括表（案1)'!AJ22</f>
        <v>#REF!</v>
      </c>
      <c r="AP22" s="202" t="e">
        <f>'総括表（案1)'!AK22</f>
        <v>#REF!</v>
      </c>
      <c r="AQ22" s="202" t="e">
        <f>'総括表（案1)'!AL22</f>
        <v>#REF!</v>
      </c>
      <c r="AR22" s="199" t="e">
        <f>'総括表（案2)'!AA22</f>
        <v>#REF!</v>
      </c>
      <c r="AS22" s="199" t="e">
        <f>'総括表（案2)'!AB22</f>
        <v>#REF!</v>
      </c>
      <c r="AT22" s="201" t="e">
        <f>'総括表（案2)'!AJ22</f>
        <v>#REF!</v>
      </c>
      <c r="AU22" s="202" t="e">
        <f>'総括表（案2)'!AK22</f>
        <v>#REF!</v>
      </c>
      <c r="AV22" s="202" t="e">
        <f>'総括表（案2)'!AL22</f>
        <v>#REF!</v>
      </c>
      <c r="AW22" s="199" t="e">
        <f>'総括表（案3)'!AA22</f>
        <v>#REF!</v>
      </c>
      <c r="AX22" s="199" t="e">
        <f>'総括表（案3)'!AB22</f>
        <v>#REF!</v>
      </c>
      <c r="AY22" s="201" t="e">
        <f>'総括表（案3)'!AJ22</f>
        <v>#REF!</v>
      </c>
      <c r="AZ22" s="202" t="e">
        <f>'総括表（案3)'!AK22</f>
        <v>#REF!</v>
      </c>
      <c r="BA22" s="202" t="e">
        <f>'総括表（案3)'!AL22</f>
        <v>#REF!</v>
      </c>
      <c r="BB22" s="199" t="e">
        <f>'総括表（案4)'!AA22</f>
        <v>#REF!</v>
      </c>
      <c r="BC22" s="199" t="e">
        <f>'総括表（案4)'!AB22</f>
        <v>#REF!</v>
      </c>
      <c r="BD22" s="201" t="e">
        <f>'総括表（案4)'!AJ22</f>
        <v>#REF!</v>
      </c>
      <c r="BE22" s="202" t="e">
        <f>'総括表（案4)'!AK22</f>
        <v>#REF!</v>
      </c>
      <c r="BF22" s="202" t="e">
        <f>'総括表（案4)'!AL22</f>
        <v>#REF!</v>
      </c>
      <c r="BG22" s="199" t="e">
        <f>'総括表（案5)'!AA22</f>
        <v>#REF!</v>
      </c>
      <c r="BH22" s="199" t="e">
        <f>'総括表（案5)'!AB22</f>
        <v>#REF!</v>
      </c>
      <c r="BI22" s="201" t="e">
        <f>'総括表（案5)'!AJ22</f>
        <v>#REF!</v>
      </c>
      <c r="BJ22" s="202" t="e">
        <f>'総括表（案5)'!AK22</f>
        <v>#REF!</v>
      </c>
      <c r="BK22" s="202" t="e">
        <f>'総括表（案5)'!AL22</f>
        <v>#REF!</v>
      </c>
      <c r="BL22" s="220"/>
      <c r="BN22" s="77">
        <v>130471</v>
      </c>
      <c r="BO22" s="36">
        <v>131833</v>
      </c>
      <c r="BP22" s="36">
        <v>127398</v>
      </c>
      <c r="BQ22" s="36">
        <v>389702</v>
      </c>
      <c r="BR22" s="36">
        <v>129900.66666666667</v>
      </c>
      <c r="BT22" s="77">
        <v>798</v>
      </c>
      <c r="BU22" s="36">
        <v>130</v>
      </c>
      <c r="BV22" s="36">
        <v>928</v>
      </c>
      <c r="BW22" s="29"/>
      <c r="BX22" s="77">
        <v>187410</v>
      </c>
      <c r="BY22" s="36">
        <v>6835</v>
      </c>
      <c r="BZ22" s="36"/>
      <c r="CA22" s="36">
        <v>209258</v>
      </c>
      <c r="CB22" s="110">
        <v>0.8955930000286727</v>
      </c>
      <c r="CC22" s="110"/>
      <c r="CD22" s="92" t="s">
        <v>59</v>
      </c>
      <c r="CE22" s="77">
        <v>206</v>
      </c>
      <c r="CF22" s="130">
        <v>2</v>
      </c>
      <c r="CG22" s="113">
        <v>212.20388349514562</v>
      </c>
      <c r="CH22" s="113">
        <v>21857</v>
      </c>
      <c r="CI22" s="113"/>
      <c r="CJ22" s="77">
        <v>98.658486707566468</v>
      </c>
      <c r="CK22" s="77">
        <v>121.47443762781192</v>
      </c>
      <c r="CL22" s="77">
        <v>132.13006134969328</v>
      </c>
      <c r="CM22" s="29"/>
    </row>
    <row r="23" spans="2:91" ht="39" customHeight="1">
      <c r="B23" s="773"/>
      <c r="C23" s="203" t="s">
        <v>68</v>
      </c>
      <c r="D23" s="115">
        <v>47988</v>
      </c>
      <c r="E23" s="116">
        <v>49600</v>
      </c>
      <c r="F23" s="244"/>
      <c r="G23" s="118" t="e">
        <f>#REF!</f>
        <v>#REF!</v>
      </c>
      <c r="H23" s="239"/>
      <c r="I23" s="119">
        <v>26014</v>
      </c>
      <c r="J23" s="116"/>
      <c r="K23" s="99">
        <v>5839.310344827587</v>
      </c>
      <c r="L23" s="116">
        <v>4877.9310344827591</v>
      </c>
      <c r="M23" s="116">
        <v>3633</v>
      </c>
      <c r="N23" s="115">
        <v>40.36424137931035</v>
      </c>
      <c r="O23" s="115">
        <v>939</v>
      </c>
      <c r="P23" s="115"/>
      <c r="Q23" s="120">
        <v>6310</v>
      </c>
      <c r="R23" s="121">
        <v>12828</v>
      </c>
      <c r="S23" s="122">
        <v>2337</v>
      </c>
      <c r="T23" s="97">
        <v>61839.241379310348</v>
      </c>
      <c r="U23" s="118">
        <v>-12239.241379310348</v>
      </c>
      <c r="V23" s="123">
        <v>-0.2467588987764183</v>
      </c>
      <c r="W23" s="118">
        <v>0</v>
      </c>
      <c r="X23" s="124">
        <v>-12239.241379310348</v>
      </c>
      <c r="Y23" s="125">
        <v>-5929.2413793103478</v>
      </c>
      <c r="Z23" s="119">
        <v>-118584.82758620696</v>
      </c>
      <c r="AA23" s="126" t="e">
        <f>#REF!</f>
        <v>#REF!</v>
      </c>
      <c r="AB23" s="126" t="e">
        <f>#REF!</f>
        <v>#REF!</v>
      </c>
      <c r="AC23" s="115">
        <v>-39528.275862068986</v>
      </c>
      <c r="AD23" s="164">
        <v>-29646.206896551739</v>
      </c>
      <c r="AE23" s="119">
        <v>6951.5257258643687</v>
      </c>
      <c r="AF23" s="115">
        <v>2481</v>
      </c>
      <c r="AG23" s="164">
        <v>1500</v>
      </c>
      <c r="AH23" s="118">
        <v>190850</v>
      </c>
      <c r="AI23" s="118">
        <v>7592.2</v>
      </c>
      <c r="AJ23" s="127" t="e">
        <f>#REF!</f>
        <v>#REF!</v>
      </c>
      <c r="AK23" s="128" t="e">
        <f>#REF!</f>
        <v>#REF!</v>
      </c>
      <c r="AL23" s="128" t="e">
        <f>#REF!</f>
        <v>#REF!</v>
      </c>
      <c r="AM23" s="126" t="e">
        <f>'総括表（案1)'!AA23</f>
        <v>#REF!</v>
      </c>
      <c r="AN23" s="126" t="e">
        <f>'総括表（案1)'!AB23</f>
        <v>#REF!</v>
      </c>
      <c r="AO23" s="127" t="e">
        <f>'総括表（案1)'!AJ23</f>
        <v>#REF!</v>
      </c>
      <c r="AP23" s="128" t="e">
        <f>'総括表（案1)'!AK23</f>
        <v>#REF!</v>
      </c>
      <c r="AQ23" s="128" t="e">
        <f>'総括表（案1)'!AL23</f>
        <v>#REF!</v>
      </c>
      <c r="AR23" s="126" t="e">
        <f>'総括表（案2)'!AA23</f>
        <v>#REF!</v>
      </c>
      <c r="AS23" s="126" t="e">
        <f>'総括表（案2)'!AB23</f>
        <v>#REF!</v>
      </c>
      <c r="AT23" s="127" t="e">
        <f>'総括表（案2)'!AJ23</f>
        <v>#REF!</v>
      </c>
      <c r="AU23" s="128" t="e">
        <f>'総括表（案2)'!AK23</f>
        <v>#REF!</v>
      </c>
      <c r="AV23" s="128" t="e">
        <f>'総括表（案2)'!AL23</f>
        <v>#REF!</v>
      </c>
      <c r="AW23" s="126" t="e">
        <f>'総括表（案3)'!AA23</f>
        <v>#REF!</v>
      </c>
      <c r="AX23" s="126" t="e">
        <f>'総括表（案3)'!AB23</f>
        <v>#REF!</v>
      </c>
      <c r="AY23" s="127" t="e">
        <f>'総括表（案3)'!AJ23</f>
        <v>#REF!</v>
      </c>
      <c r="AZ23" s="128" t="e">
        <f>'総括表（案3)'!AK23</f>
        <v>#REF!</v>
      </c>
      <c r="BA23" s="128" t="e">
        <f>'総括表（案3)'!AL23</f>
        <v>#REF!</v>
      </c>
      <c r="BB23" s="126" t="e">
        <f>'総括表（案4)'!AA23</f>
        <v>#REF!</v>
      </c>
      <c r="BC23" s="126" t="e">
        <f>'総括表（案4)'!AB23</f>
        <v>#REF!</v>
      </c>
      <c r="BD23" s="127" t="e">
        <f>'総括表（案4)'!AJ23</f>
        <v>#REF!</v>
      </c>
      <c r="BE23" s="128" t="e">
        <f>'総括表（案4)'!AK23</f>
        <v>#REF!</v>
      </c>
      <c r="BF23" s="128" t="e">
        <f>'総括表（案4)'!AL23</f>
        <v>#REF!</v>
      </c>
      <c r="BG23" s="126" t="e">
        <f>'総括表（案5)'!AA23</f>
        <v>#REF!</v>
      </c>
      <c r="BH23" s="126" t="e">
        <f>'総括表（案5)'!AB23</f>
        <v>#REF!</v>
      </c>
      <c r="BI23" s="127" t="e">
        <f>'総括表（案5)'!AJ23</f>
        <v>#REF!</v>
      </c>
      <c r="BJ23" s="128" t="e">
        <f>'総括表（案5)'!AK23</f>
        <v>#REF!</v>
      </c>
      <c r="BK23" s="128" t="e">
        <f>'総括表（案5)'!AL23</f>
        <v>#REF!</v>
      </c>
      <c r="BL23" s="220"/>
      <c r="BN23" s="130">
        <v>47988</v>
      </c>
      <c r="BO23" s="131">
        <v>46814</v>
      </c>
      <c r="BP23" s="131">
        <v>53998</v>
      </c>
      <c r="BQ23" s="131">
        <v>148800</v>
      </c>
      <c r="BR23" s="131">
        <v>49600</v>
      </c>
      <c r="BT23" s="130">
        <v>939</v>
      </c>
      <c r="BU23" s="131">
        <v>0</v>
      </c>
      <c r="BV23" s="131">
        <v>939</v>
      </c>
      <c r="BW23" s="29"/>
      <c r="BX23" s="130">
        <v>142010</v>
      </c>
      <c r="BY23" s="131">
        <v>6955</v>
      </c>
      <c r="BZ23" s="131"/>
      <c r="CA23" s="131">
        <v>155952</v>
      </c>
      <c r="CB23" s="110">
        <v>0.91060069765055918</v>
      </c>
      <c r="CC23" s="110"/>
      <c r="CD23" s="144" t="s">
        <v>50</v>
      </c>
      <c r="CE23" s="130">
        <v>200</v>
      </c>
      <c r="CF23" s="130">
        <v>3</v>
      </c>
      <c r="CG23" s="114">
        <v>130.07</v>
      </c>
      <c r="CH23" s="114">
        <v>8671.3333333333339</v>
      </c>
      <c r="CI23" s="114" t="s">
        <v>51</v>
      </c>
      <c r="CJ23" s="130">
        <v>35.823989845568015</v>
      </c>
      <c r="CK23" s="130">
        <v>-75.087370425216861</v>
      </c>
      <c r="CL23" s="130">
        <v>-36.375713983499068</v>
      </c>
      <c r="CM23" s="29"/>
    </row>
    <row r="24" spans="2:91" ht="39" customHeight="1">
      <c r="B24" s="773"/>
      <c r="C24" s="204" t="s">
        <v>128</v>
      </c>
      <c r="D24" s="171">
        <v>55322</v>
      </c>
      <c r="E24" s="172">
        <v>61968</v>
      </c>
      <c r="F24" s="173"/>
      <c r="G24" s="174" t="e">
        <f>#REF!</f>
        <v>#REF!</v>
      </c>
      <c r="H24" s="242"/>
      <c r="I24" s="175">
        <v>18844</v>
      </c>
      <c r="J24" s="172"/>
      <c r="K24" s="99">
        <v>6283.333333333333</v>
      </c>
      <c r="L24" s="172">
        <v>8634</v>
      </c>
      <c r="M24" s="172">
        <v>2971</v>
      </c>
      <c r="N24" s="171">
        <v>36.73233333333333</v>
      </c>
      <c r="O24" s="171">
        <v>941</v>
      </c>
      <c r="P24" s="171"/>
      <c r="Q24" s="176">
        <v>9080</v>
      </c>
      <c r="R24" s="177">
        <v>12828</v>
      </c>
      <c r="S24" s="178">
        <v>2337</v>
      </c>
      <c r="T24" s="97">
        <v>60977.333333333328</v>
      </c>
      <c r="U24" s="174">
        <v>990.66666666667152</v>
      </c>
      <c r="V24" s="179">
        <v>1.5986745847319125E-2</v>
      </c>
      <c r="W24" s="174">
        <v>396.26666666666864</v>
      </c>
      <c r="X24" s="180">
        <v>594.40000000000282</v>
      </c>
      <c r="Y24" s="181">
        <v>9674.4</v>
      </c>
      <c r="Z24" s="175">
        <v>193488</v>
      </c>
      <c r="AA24" s="182" t="e">
        <f>#REF!</f>
        <v>#REF!</v>
      </c>
      <c r="AB24" s="182" t="e">
        <f>#REF!</f>
        <v>#REF!</v>
      </c>
      <c r="AC24" s="171">
        <v>64496</v>
      </c>
      <c r="AD24" s="183">
        <v>48372</v>
      </c>
      <c r="AE24" s="175">
        <v>6451.566792292334</v>
      </c>
      <c r="AF24" s="171">
        <v>2358</v>
      </c>
      <c r="AG24" s="183">
        <v>1500</v>
      </c>
      <c r="AH24" s="174">
        <v>181440</v>
      </c>
      <c r="AI24" s="174">
        <v>7247.1</v>
      </c>
      <c r="AJ24" s="184" t="e">
        <f>#REF!</f>
        <v>#REF!</v>
      </c>
      <c r="AK24" s="185" t="e">
        <f>#REF!</f>
        <v>#REF!</v>
      </c>
      <c r="AL24" s="185" t="e">
        <f>#REF!</f>
        <v>#REF!</v>
      </c>
      <c r="AM24" s="182" t="e">
        <f>'総括表（案1)'!AA24</f>
        <v>#REF!</v>
      </c>
      <c r="AN24" s="182" t="e">
        <f>'総括表（案1)'!AB24</f>
        <v>#REF!</v>
      </c>
      <c r="AO24" s="184" t="e">
        <f>'総括表（案1)'!AJ24</f>
        <v>#REF!</v>
      </c>
      <c r="AP24" s="185" t="e">
        <f>'総括表（案1)'!AK24</f>
        <v>#REF!</v>
      </c>
      <c r="AQ24" s="185" t="e">
        <f>'総括表（案1)'!AL24</f>
        <v>#REF!</v>
      </c>
      <c r="AR24" s="182" t="e">
        <f>'総括表（案2)'!AA24</f>
        <v>#REF!</v>
      </c>
      <c r="AS24" s="182" t="e">
        <f>'総括表（案2)'!AB24</f>
        <v>#REF!</v>
      </c>
      <c r="AT24" s="184" t="e">
        <f>'総括表（案2)'!AJ24</f>
        <v>#REF!</v>
      </c>
      <c r="AU24" s="185" t="e">
        <f>'総括表（案2)'!AK24</f>
        <v>#REF!</v>
      </c>
      <c r="AV24" s="185" t="e">
        <f>'総括表（案2)'!AL24</f>
        <v>#REF!</v>
      </c>
      <c r="AW24" s="182" t="e">
        <f>'総括表（案3)'!AA24</f>
        <v>#REF!</v>
      </c>
      <c r="AX24" s="182" t="e">
        <f>'総括表（案3)'!AB24</f>
        <v>#REF!</v>
      </c>
      <c r="AY24" s="184" t="e">
        <f>'総括表（案3)'!AJ24</f>
        <v>#REF!</v>
      </c>
      <c r="AZ24" s="185" t="e">
        <f>'総括表（案3)'!AK24</f>
        <v>#REF!</v>
      </c>
      <c r="BA24" s="185" t="e">
        <f>'総括表（案3)'!AL24</f>
        <v>#REF!</v>
      </c>
      <c r="BB24" s="182" t="e">
        <f>'総括表（案4)'!AA24</f>
        <v>#REF!</v>
      </c>
      <c r="BC24" s="182" t="e">
        <f>'総括表（案4)'!AB24</f>
        <v>#REF!</v>
      </c>
      <c r="BD24" s="184" t="e">
        <f>'総括表（案4)'!AJ24</f>
        <v>#REF!</v>
      </c>
      <c r="BE24" s="185" t="e">
        <f>'総括表（案4)'!AK24</f>
        <v>#REF!</v>
      </c>
      <c r="BF24" s="185" t="e">
        <f>'総括表（案4)'!AL24</f>
        <v>#REF!</v>
      </c>
      <c r="BG24" s="182" t="e">
        <f>'総括表（案5)'!AA24</f>
        <v>#REF!</v>
      </c>
      <c r="BH24" s="182" t="e">
        <f>'総括表（案5)'!AB24</f>
        <v>#REF!</v>
      </c>
      <c r="BI24" s="184" t="e">
        <f>'総括表（案5)'!AJ24</f>
        <v>#REF!</v>
      </c>
      <c r="BJ24" s="185" t="e">
        <f>'総括表（案5)'!AK24</f>
        <v>#REF!</v>
      </c>
      <c r="BK24" s="185" t="e">
        <f>'総括表（案5)'!AL24</f>
        <v>#REF!</v>
      </c>
      <c r="BL24" s="220"/>
      <c r="BN24" s="130">
        <v>55322</v>
      </c>
      <c r="BO24" s="131">
        <v>62576</v>
      </c>
      <c r="BP24" s="131">
        <v>68006</v>
      </c>
      <c r="BQ24" s="131">
        <v>185904</v>
      </c>
      <c r="BR24" s="131">
        <v>61968</v>
      </c>
      <c r="BT24" s="130">
        <v>941</v>
      </c>
      <c r="BU24" s="131">
        <v>0</v>
      </c>
      <c r="BV24" s="131">
        <v>941</v>
      </c>
      <c r="BW24" s="29"/>
      <c r="BX24" s="130">
        <v>150485</v>
      </c>
      <c r="BY24" s="131">
        <v>10317</v>
      </c>
      <c r="BZ24" s="131"/>
      <c r="CA24" s="131">
        <v>169286</v>
      </c>
      <c r="CB24" s="110">
        <v>0.88893942795033254</v>
      </c>
      <c r="CC24" s="110"/>
      <c r="CD24" s="205" t="s">
        <v>50</v>
      </c>
      <c r="CE24" s="145">
        <v>200</v>
      </c>
      <c r="CF24" s="206">
        <v>2</v>
      </c>
      <c r="CG24" s="207">
        <v>94.22</v>
      </c>
      <c r="CH24" s="207">
        <v>9422</v>
      </c>
      <c r="CI24" s="207"/>
      <c r="CJ24" s="130">
        <v>38.548057259713701</v>
      </c>
      <c r="CK24" s="130">
        <v>6.0777096114519722</v>
      </c>
      <c r="CL24" s="130">
        <v>59.352147239263822</v>
      </c>
      <c r="CM24" s="29"/>
    </row>
    <row r="25" spans="2:91" ht="39" customHeight="1" thickBot="1">
      <c r="B25" s="774"/>
      <c r="C25" s="208" t="s">
        <v>1</v>
      </c>
      <c r="D25" s="146">
        <v>233781</v>
      </c>
      <c r="E25" s="147">
        <v>241468.66666666669</v>
      </c>
      <c r="F25" s="148">
        <v>2965</v>
      </c>
      <c r="G25" s="315" t="e">
        <f>#REF!</f>
        <v>#REF!</v>
      </c>
      <c r="H25" s="241">
        <v>236.74600000000001</v>
      </c>
      <c r="I25" s="150">
        <v>88572</v>
      </c>
      <c r="J25" s="147">
        <v>0</v>
      </c>
      <c r="K25" s="147">
        <v>28203.977011494255</v>
      </c>
      <c r="L25" s="147">
        <v>22854.931034482761</v>
      </c>
      <c r="M25" s="147">
        <v>25254</v>
      </c>
      <c r="N25" s="146">
        <v>164.884908045977</v>
      </c>
      <c r="O25" s="146">
        <v>2808</v>
      </c>
      <c r="P25" s="146">
        <v>0</v>
      </c>
      <c r="Q25" s="151">
        <v>25047</v>
      </c>
      <c r="R25" s="152">
        <v>38869</v>
      </c>
      <c r="S25" s="153">
        <v>7081</v>
      </c>
      <c r="T25" s="149">
        <v>235881.908045977</v>
      </c>
      <c r="U25" s="149">
        <v>8551.7586206896667</v>
      </c>
      <c r="V25" s="154">
        <v>3.4986009649610454E-2</v>
      </c>
      <c r="W25" s="149">
        <v>3420.7034482758668</v>
      </c>
      <c r="X25" s="155">
        <v>5131.0551724138004</v>
      </c>
      <c r="Y25" s="156">
        <v>30178.055172413799</v>
      </c>
      <c r="Z25" s="150">
        <v>603561.10344827594</v>
      </c>
      <c r="AA25" s="157" t="e">
        <f>#REF!</f>
        <v>#REF!</v>
      </c>
      <c r="AB25" s="157" t="e">
        <f>#REF!</f>
        <v>#REF!</v>
      </c>
      <c r="AC25" s="146">
        <v>201187.03448275867</v>
      </c>
      <c r="AD25" s="158">
        <v>150890.27586206899</v>
      </c>
      <c r="AE25" s="150">
        <v>20493.036591023691</v>
      </c>
      <c r="AF25" s="146">
        <v>7411</v>
      </c>
      <c r="AG25" s="158">
        <v>4500</v>
      </c>
      <c r="AH25" s="149">
        <v>570202</v>
      </c>
      <c r="AI25" s="149">
        <v>24734.9</v>
      </c>
      <c r="AJ25" s="159" t="e">
        <f>#REF!</f>
        <v>#REF!</v>
      </c>
      <c r="AK25" s="160" t="e">
        <f>#REF!</f>
        <v>#REF!</v>
      </c>
      <c r="AL25" s="160" t="e">
        <f>#REF!</f>
        <v>#REF!</v>
      </c>
      <c r="AM25" s="157" t="e">
        <f>'総括表（案1)'!AA25</f>
        <v>#REF!</v>
      </c>
      <c r="AN25" s="157" t="e">
        <f>'総括表（案1)'!AB25</f>
        <v>#REF!</v>
      </c>
      <c r="AO25" s="159" t="e">
        <f>'総括表（案1)'!AJ25</f>
        <v>#REF!</v>
      </c>
      <c r="AP25" s="160" t="e">
        <f>'総括表（案1)'!AK25</f>
        <v>#REF!</v>
      </c>
      <c r="AQ25" s="160" t="e">
        <f>'総括表（案1)'!AL25</f>
        <v>#REF!</v>
      </c>
      <c r="AR25" s="157" t="e">
        <f>'総括表（案2)'!AA25</f>
        <v>#REF!</v>
      </c>
      <c r="AS25" s="157" t="e">
        <f>'総括表（案2)'!AB25</f>
        <v>#REF!</v>
      </c>
      <c r="AT25" s="159" t="e">
        <f>'総括表（案2)'!AJ25</f>
        <v>#REF!</v>
      </c>
      <c r="AU25" s="160" t="e">
        <f>'総括表（案2)'!AK25</f>
        <v>#REF!</v>
      </c>
      <c r="AV25" s="160" t="e">
        <f>'総括表（案2)'!AL25</f>
        <v>#REF!</v>
      </c>
      <c r="AW25" s="157" t="e">
        <f>'総括表（案3)'!AA25</f>
        <v>#REF!</v>
      </c>
      <c r="AX25" s="157" t="e">
        <f>'総括表（案3)'!AB25</f>
        <v>#REF!</v>
      </c>
      <c r="AY25" s="159" t="e">
        <f>'総括表（案3)'!AJ25</f>
        <v>#REF!</v>
      </c>
      <c r="AZ25" s="160" t="e">
        <f>'総括表（案3)'!AK25</f>
        <v>#REF!</v>
      </c>
      <c r="BA25" s="160" t="e">
        <f>'総括表（案3)'!AL25</f>
        <v>#REF!</v>
      </c>
      <c r="BB25" s="157" t="e">
        <f>'総括表（案4)'!AA25</f>
        <v>#REF!</v>
      </c>
      <c r="BC25" s="157" t="e">
        <f>'総括表（案4)'!AB25</f>
        <v>#REF!</v>
      </c>
      <c r="BD25" s="159" t="e">
        <f>'総括表（案4)'!AJ25</f>
        <v>#REF!</v>
      </c>
      <c r="BE25" s="160" t="e">
        <f>'総括表（案4)'!AK25</f>
        <v>#REF!</v>
      </c>
      <c r="BF25" s="160" t="e">
        <f>'総括表（案4)'!AL25</f>
        <v>#REF!</v>
      </c>
      <c r="BG25" s="157" t="e">
        <f>'総括表（案5)'!AA25</f>
        <v>#REF!</v>
      </c>
      <c r="BH25" s="157" t="e">
        <f>'総括表（案5)'!AB25</f>
        <v>#REF!</v>
      </c>
      <c r="BI25" s="159" t="e">
        <f>'総括表（案5)'!AJ25</f>
        <v>#REF!</v>
      </c>
      <c r="BJ25" s="160" t="e">
        <f>'総括表（案5)'!AK25</f>
        <v>#REF!</v>
      </c>
      <c r="BK25" s="160" t="e">
        <f>'総括表（案5)'!AL25</f>
        <v>#REF!</v>
      </c>
      <c r="BL25" s="220"/>
      <c r="BN25" s="146">
        <v>233781</v>
      </c>
      <c r="BO25" s="147">
        <v>241223</v>
      </c>
      <c r="BP25" s="147">
        <v>249402</v>
      </c>
      <c r="BQ25" s="147">
        <v>724406</v>
      </c>
      <c r="BR25" s="147">
        <v>241468.66666666666</v>
      </c>
      <c r="BT25" s="146">
        <v>2678</v>
      </c>
      <c r="BU25" s="146">
        <v>130</v>
      </c>
      <c r="BV25" s="147">
        <v>2808</v>
      </c>
      <c r="BW25" s="29"/>
      <c r="BX25" s="146"/>
      <c r="BY25" s="146"/>
      <c r="BZ25" s="146"/>
      <c r="CA25" s="146"/>
      <c r="CB25" s="29"/>
      <c r="CC25" s="29"/>
      <c r="CD25" s="161"/>
      <c r="CE25" s="146">
        <v>606</v>
      </c>
      <c r="CF25" s="209">
        <v>7</v>
      </c>
      <c r="CG25" s="209">
        <v>146.15841584158414</v>
      </c>
      <c r="CH25" s="209">
        <v>12653.142857142857</v>
      </c>
      <c r="CI25" s="209"/>
      <c r="CJ25" s="146">
        <v>173.0305338128482</v>
      </c>
      <c r="CK25" s="146">
        <v>52.464776814047035</v>
      </c>
      <c r="CL25" s="146">
        <v>155.10649460545804</v>
      </c>
      <c r="CM25" s="29"/>
    </row>
    <row r="26" spans="2:91" ht="39" customHeight="1" thickBot="1">
      <c r="B26" s="765" t="s">
        <v>162</v>
      </c>
      <c r="C26" s="766"/>
      <c r="D26" s="61">
        <v>1150987</v>
      </c>
      <c r="E26" s="28">
        <v>1132765.6666666667</v>
      </c>
      <c r="F26" s="62">
        <v>11558</v>
      </c>
      <c r="G26" s="315" t="e">
        <f>#REF!</f>
        <v>#REF!</v>
      </c>
      <c r="H26" s="63">
        <v>1162.5450000000001</v>
      </c>
      <c r="I26" s="64">
        <v>363340</v>
      </c>
      <c r="J26" s="65">
        <v>0</v>
      </c>
      <c r="K26" s="65">
        <v>126503.31034482758</v>
      </c>
      <c r="L26" s="65">
        <v>95549.931034482754</v>
      </c>
      <c r="M26" s="65">
        <v>58939</v>
      </c>
      <c r="N26" s="61">
        <v>644.3322413793104</v>
      </c>
      <c r="O26" s="61">
        <v>13495</v>
      </c>
      <c r="P26" s="61">
        <v>0</v>
      </c>
      <c r="Q26" s="66">
        <v>125579</v>
      </c>
      <c r="R26" s="67">
        <v>160031</v>
      </c>
      <c r="S26" s="68">
        <v>29151</v>
      </c>
      <c r="T26" s="63">
        <v>959093.24137931026</v>
      </c>
      <c r="U26" s="63">
        <v>185230.42528735637</v>
      </c>
      <c r="V26" s="69">
        <v>0.16186891059145828</v>
      </c>
      <c r="W26" s="63">
        <v>74092.17011494255</v>
      </c>
      <c r="X26" s="70">
        <v>111138.25517241382</v>
      </c>
      <c r="Y26" s="71">
        <v>236717.25517241383</v>
      </c>
      <c r="Z26" s="64">
        <v>4734345.1034482764</v>
      </c>
      <c r="AA26" s="72" t="e">
        <f>#REF!</f>
        <v>#REF!</v>
      </c>
      <c r="AB26" s="72" t="e">
        <f>#REF!</f>
        <v>#REF!</v>
      </c>
      <c r="AC26" s="61">
        <v>1578115.034482759</v>
      </c>
      <c r="AD26" s="73">
        <v>1183586.2758620691</v>
      </c>
      <c r="AE26" s="64">
        <v>99660.634569205969</v>
      </c>
      <c r="AF26" s="61">
        <v>37700</v>
      </c>
      <c r="AG26" s="73">
        <v>21000</v>
      </c>
      <c r="AH26" s="63">
        <v>2900524</v>
      </c>
      <c r="AI26" s="63">
        <v>124910.1</v>
      </c>
      <c r="AJ26" s="74" t="e">
        <f>#REF!</f>
        <v>#REF!</v>
      </c>
      <c r="AK26" s="75" t="e">
        <f>#REF!</f>
        <v>#REF!</v>
      </c>
      <c r="AL26" s="75" t="e">
        <f>#REF!</f>
        <v>#REF!</v>
      </c>
      <c r="AM26" s="72" t="e">
        <f>'総括表（案1)'!AA26</f>
        <v>#REF!</v>
      </c>
      <c r="AN26" s="72" t="e">
        <f>'総括表（案1)'!AB26</f>
        <v>#REF!</v>
      </c>
      <c r="AO26" s="74" t="e">
        <f>'総括表（案1)'!AJ26</f>
        <v>#REF!</v>
      </c>
      <c r="AP26" s="75" t="e">
        <f>'総括表（案1)'!AK26</f>
        <v>#REF!</v>
      </c>
      <c r="AQ26" s="75" t="e">
        <f>'総括表（案1)'!AL26</f>
        <v>#REF!</v>
      </c>
      <c r="AR26" s="72" t="e">
        <f>'総括表（案2)'!AA26</f>
        <v>#REF!</v>
      </c>
      <c r="AS26" s="72" t="e">
        <f>'総括表（案2)'!AB26</f>
        <v>#REF!</v>
      </c>
      <c r="AT26" s="74" t="e">
        <f>'総括表（案2)'!AJ26</f>
        <v>#REF!</v>
      </c>
      <c r="AU26" s="75" t="e">
        <f>'総括表（案2)'!AK26</f>
        <v>#REF!</v>
      </c>
      <c r="AV26" s="75" t="e">
        <f>'総括表（案2)'!AL26</f>
        <v>#REF!</v>
      </c>
      <c r="AW26" s="72" t="e">
        <f>'総括表（案3)'!AA26</f>
        <v>#REF!</v>
      </c>
      <c r="AX26" s="72" t="e">
        <f>'総括表（案3)'!AB26</f>
        <v>#REF!</v>
      </c>
      <c r="AY26" s="74" t="e">
        <f>'総括表（案3)'!AJ26</f>
        <v>#REF!</v>
      </c>
      <c r="AZ26" s="75" t="e">
        <f>'総括表（案3)'!AK26</f>
        <v>#REF!</v>
      </c>
      <c r="BA26" s="75" t="e">
        <f>'総括表（案3)'!AL26</f>
        <v>#REF!</v>
      </c>
      <c r="BB26" s="72" t="e">
        <f>'総括表（案4)'!AA26</f>
        <v>#REF!</v>
      </c>
      <c r="BC26" s="72" t="e">
        <f>'総括表（案4)'!AB26</f>
        <v>#REF!</v>
      </c>
      <c r="BD26" s="74" t="e">
        <f>'総括表（案4)'!AJ26</f>
        <v>#REF!</v>
      </c>
      <c r="BE26" s="75" t="e">
        <f>'総括表（案4)'!AK26</f>
        <v>#REF!</v>
      </c>
      <c r="BF26" s="75" t="e">
        <f>'総括表（案4)'!AL26</f>
        <v>#REF!</v>
      </c>
      <c r="BG26" s="72" t="e">
        <f>'総括表（案5)'!AA26</f>
        <v>#REF!</v>
      </c>
      <c r="BH26" s="72" t="e">
        <f>'総括表（案5)'!AB26</f>
        <v>#REF!</v>
      </c>
      <c r="BI26" s="74" t="e">
        <f>'総括表（案5)'!AJ26</f>
        <v>#REF!</v>
      </c>
      <c r="BJ26" s="75" t="e">
        <f>'総括表（案5)'!AK26</f>
        <v>#REF!</v>
      </c>
      <c r="BK26" s="75" t="e">
        <f>'総括表（案5)'!AL26</f>
        <v>#REF!</v>
      </c>
      <c r="BL26" s="220"/>
      <c r="BN26" s="61">
        <v>1150987</v>
      </c>
      <c r="BO26" s="28">
        <v>1151280</v>
      </c>
      <c r="BP26" s="28">
        <v>1096030</v>
      </c>
      <c r="BQ26" s="28">
        <v>3398297</v>
      </c>
      <c r="BR26" s="28">
        <v>1132765.6666666667</v>
      </c>
      <c r="BT26" s="61">
        <v>11688</v>
      </c>
      <c r="BU26" s="61">
        <v>903</v>
      </c>
      <c r="BV26" s="28">
        <v>301</v>
      </c>
      <c r="BW26" s="29"/>
      <c r="BX26" s="61">
        <v>0</v>
      </c>
      <c r="BY26" s="61"/>
      <c r="BZ26" s="61">
        <v>0</v>
      </c>
      <c r="CA26" s="61"/>
      <c r="CB26" s="29"/>
      <c r="CC26" s="29"/>
      <c r="CD26" s="6"/>
      <c r="CE26" s="61">
        <v>2495</v>
      </c>
      <c r="CF26" s="61">
        <v>28</v>
      </c>
      <c r="CG26" s="76">
        <v>588.13364949216862</v>
      </c>
      <c r="CH26" s="76"/>
      <c r="CI26" s="76"/>
      <c r="CJ26" s="61">
        <v>776.09392849587471</v>
      </c>
      <c r="CK26" s="61">
        <v>1136.3829772230451</v>
      </c>
      <c r="CL26" s="61">
        <v>1125.5940201678302</v>
      </c>
      <c r="CM26" s="29"/>
    </row>
    <row r="27" spans="2:91" ht="39" customHeight="1" thickBot="1">
      <c r="B27" s="765" t="s">
        <v>163</v>
      </c>
      <c r="C27" s="766"/>
      <c r="D27" s="61">
        <v>1150987</v>
      </c>
      <c r="E27" s="28">
        <v>1132765.6666666667</v>
      </c>
      <c r="F27" s="62">
        <v>11558</v>
      </c>
      <c r="G27" s="63"/>
      <c r="H27" s="63">
        <v>1162.5450000000001</v>
      </c>
      <c r="I27" s="64">
        <v>363340</v>
      </c>
      <c r="J27" s="65">
        <v>0</v>
      </c>
      <c r="K27" s="65">
        <v>126503.31034482758</v>
      </c>
      <c r="L27" s="65">
        <v>95549.931034482754</v>
      </c>
      <c r="M27" s="65">
        <v>58939</v>
      </c>
      <c r="N27" s="61">
        <v>644.3322413793104</v>
      </c>
      <c r="O27" s="61">
        <v>13495</v>
      </c>
      <c r="P27" s="61">
        <v>0</v>
      </c>
      <c r="Q27" s="66">
        <v>125579</v>
      </c>
      <c r="R27" s="67">
        <v>160031</v>
      </c>
      <c r="S27" s="68">
        <v>29151</v>
      </c>
      <c r="T27" s="63">
        <v>959093.24137931026</v>
      </c>
      <c r="U27" s="63">
        <v>185230.42528735637</v>
      </c>
      <c r="V27" s="69">
        <v>0.16186891059145828</v>
      </c>
      <c r="W27" s="63">
        <v>74092.17011494255</v>
      </c>
      <c r="X27" s="70">
        <v>111138.25517241382</v>
      </c>
      <c r="Y27" s="71">
        <v>236717.25517241383</v>
      </c>
      <c r="Z27" s="64">
        <v>4734345.1034482764</v>
      </c>
      <c r="AA27" s="72" t="e">
        <f>#REF!</f>
        <v>#REF!</v>
      </c>
      <c r="AB27" s="72" t="e">
        <f>#REF!</f>
        <v>#REF!</v>
      </c>
      <c r="AC27" s="61">
        <v>1578115.034482759</v>
      </c>
      <c r="AD27" s="73">
        <v>1183586.2758620691</v>
      </c>
      <c r="AE27" s="64">
        <v>99660.634569205969</v>
      </c>
      <c r="AF27" s="61">
        <v>37700</v>
      </c>
      <c r="AG27" s="73">
        <v>21000</v>
      </c>
      <c r="AH27" s="63">
        <v>2900524</v>
      </c>
      <c r="AI27" s="63">
        <v>124910.1</v>
      </c>
      <c r="AJ27" s="74" t="e">
        <f>#REF!</f>
        <v>#REF!</v>
      </c>
      <c r="AK27" s="75" t="e">
        <f>#REF!</f>
        <v>#REF!</v>
      </c>
      <c r="AL27" s="75" t="e">
        <f>#REF!</f>
        <v>#REF!</v>
      </c>
      <c r="AM27" s="72" t="e">
        <f>'総括表（案1)'!AA27</f>
        <v>#REF!</v>
      </c>
      <c r="AN27" s="72" t="e">
        <f>'総括表（案1)'!AB27</f>
        <v>#REF!</v>
      </c>
      <c r="AO27" s="74" t="e">
        <f>'総括表（案1)'!AJ27</f>
        <v>#REF!</v>
      </c>
      <c r="AP27" s="75" t="e">
        <f>'総括表（案1)'!AK27</f>
        <v>#REF!</v>
      </c>
      <c r="AQ27" s="75" t="e">
        <f>'総括表（案1)'!AL27</f>
        <v>#REF!</v>
      </c>
      <c r="AR27" s="72" t="e">
        <f>'総括表（案2)'!AA27</f>
        <v>#REF!</v>
      </c>
      <c r="AS27" s="72" t="e">
        <f>'総括表（案2)'!AB27</f>
        <v>#REF!</v>
      </c>
      <c r="AT27" s="74" t="e">
        <f>'総括表（案2)'!AJ27</f>
        <v>#REF!</v>
      </c>
      <c r="AU27" s="75" t="e">
        <f>'総括表（案2)'!AK27</f>
        <v>#REF!</v>
      </c>
      <c r="AV27" s="75" t="e">
        <f>'総括表（案2)'!AL27</f>
        <v>#REF!</v>
      </c>
      <c r="AW27" s="72" t="e">
        <f>'総括表（案3)'!AA27</f>
        <v>#REF!</v>
      </c>
      <c r="AX27" s="72" t="e">
        <f>'総括表（案3)'!AB27</f>
        <v>#REF!</v>
      </c>
      <c r="AY27" s="74" t="e">
        <f>'総括表（案3)'!AJ27</f>
        <v>#REF!</v>
      </c>
      <c r="AZ27" s="75" t="e">
        <f>'総括表（案3)'!AK27</f>
        <v>#REF!</v>
      </c>
      <c r="BA27" s="75" t="e">
        <f>'総括表（案3)'!AL27</f>
        <v>#REF!</v>
      </c>
      <c r="BB27" s="72" t="e">
        <f>'総括表（案4)'!AA27</f>
        <v>#REF!</v>
      </c>
      <c r="BC27" s="72" t="e">
        <f>'総括表（案4)'!AB27</f>
        <v>#REF!</v>
      </c>
      <c r="BD27" s="74" t="e">
        <f>'総括表（案4)'!AJ27</f>
        <v>#REF!</v>
      </c>
      <c r="BE27" s="75" t="e">
        <f>'総括表（案4)'!AK27</f>
        <v>#REF!</v>
      </c>
      <c r="BF27" s="75" t="e">
        <f>'総括表（案4)'!AL27</f>
        <v>#REF!</v>
      </c>
      <c r="BG27" s="72" t="e">
        <f>'総括表（案5)'!AA27</f>
        <v>#REF!</v>
      </c>
      <c r="BH27" s="72" t="e">
        <f>'総括表（案5)'!AB27</f>
        <v>#REF!</v>
      </c>
      <c r="BI27" s="74" t="e">
        <f>'総括表（案5)'!AJ27</f>
        <v>#REF!</v>
      </c>
      <c r="BJ27" s="75" t="e">
        <f>'総括表（案5)'!AK27</f>
        <v>#REF!</v>
      </c>
      <c r="BK27" s="75" t="e">
        <f>'総括表（案5)'!AL27</f>
        <v>#REF!</v>
      </c>
      <c r="BL27" s="220"/>
      <c r="BN27" s="61">
        <v>1150987</v>
      </c>
      <c r="BO27" s="28">
        <v>1151280</v>
      </c>
      <c r="BP27" s="28">
        <v>1096030</v>
      </c>
      <c r="BQ27" s="28">
        <v>3398297</v>
      </c>
      <c r="BR27" s="28">
        <v>1132765.6666666667</v>
      </c>
      <c r="BT27" s="61">
        <v>11688</v>
      </c>
      <c r="BU27" s="61">
        <v>903</v>
      </c>
      <c r="BV27" s="28">
        <v>301</v>
      </c>
      <c r="BW27" s="29"/>
      <c r="BX27" s="61">
        <v>0</v>
      </c>
      <c r="BY27" s="61"/>
      <c r="BZ27" s="61">
        <v>0</v>
      </c>
      <c r="CA27" s="61"/>
      <c r="CB27" s="29"/>
      <c r="CC27" s="29"/>
      <c r="CD27" s="6"/>
      <c r="CE27" s="61">
        <v>2495</v>
      </c>
      <c r="CF27" s="61">
        <v>28</v>
      </c>
      <c r="CG27" s="76">
        <v>588.13364949216862</v>
      </c>
      <c r="CH27" s="76"/>
      <c r="CI27" s="76"/>
      <c r="CJ27" s="61">
        <v>776.09392849587471</v>
      </c>
      <c r="CK27" s="61">
        <v>1136.3829772230451</v>
      </c>
      <c r="CL27" s="61">
        <v>1125.5940201678302</v>
      </c>
      <c r="CM27" s="29"/>
    </row>
    <row r="28" spans="2:91" ht="18.75" customHeight="1">
      <c r="B28" s="210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T28" s="29"/>
      <c r="U28" s="29"/>
      <c r="V28" s="110"/>
      <c r="W28" s="29"/>
      <c r="X28" s="211"/>
      <c r="Y28" s="211"/>
      <c r="Z28" s="29"/>
      <c r="AA28" s="29"/>
      <c r="AB28" s="29"/>
      <c r="AC28" s="29"/>
      <c r="AD28" s="29"/>
      <c r="AE28" s="29"/>
      <c r="AF28" s="29"/>
      <c r="AG28" s="29"/>
      <c r="AH28" s="29"/>
      <c r="AI28" s="29"/>
      <c r="AJ28" s="29" t="s">
        <v>147</v>
      </c>
      <c r="AK28" s="29">
        <f>COUNTIF(AK47:AK60,"○")</f>
        <v>0</v>
      </c>
      <c r="AL28" s="29">
        <f>COUNTIF(AL47:AL60,"○")</f>
        <v>0</v>
      </c>
      <c r="AM28" s="29"/>
      <c r="AN28" s="29"/>
      <c r="AO28" s="29"/>
      <c r="AP28" s="29">
        <f>COUNTIF(AM47:AM60,"○")</f>
        <v>0</v>
      </c>
      <c r="AQ28" s="29">
        <f>COUNTIF(AN47:AN60,"○")</f>
        <v>0</v>
      </c>
      <c r="AR28" s="29"/>
      <c r="AS28" s="29"/>
      <c r="AT28" s="29"/>
      <c r="AU28" s="29">
        <f>COUNTIF(AO47:AO60,"○")</f>
        <v>0</v>
      </c>
      <c r="AV28" s="29">
        <f>COUNTIF(AP47:AP60,"○")</f>
        <v>0</v>
      </c>
      <c r="AW28" s="29"/>
      <c r="AX28" s="29"/>
      <c r="AY28" s="29"/>
      <c r="AZ28" s="29">
        <f>COUNTIF(AQ47:AQ60,"○")</f>
        <v>0</v>
      </c>
      <c r="BA28" s="29">
        <f>COUNTIF(AR47:AR60,"○")</f>
        <v>0</v>
      </c>
      <c r="BB28" s="29"/>
      <c r="BC28" s="29"/>
      <c r="BD28" s="29"/>
      <c r="BE28" s="29">
        <f>COUNTIF(AS47:AS60,"○")</f>
        <v>0</v>
      </c>
      <c r="BF28" s="29">
        <f>COUNTIF(AT47:AT60,"○")</f>
        <v>0</v>
      </c>
      <c r="BG28" s="29"/>
      <c r="BH28" s="29"/>
      <c r="BI28" s="29"/>
      <c r="BJ28" s="29">
        <f>COUNTIF(AU47:AU60,"○")</f>
        <v>0</v>
      </c>
      <c r="BK28" s="29">
        <f>COUNTIF(AV47:AV60,"○")</f>
        <v>0</v>
      </c>
      <c r="BL28" s="29"/>
      <c r="BN28" s="29"/>
      <c r="BO28" s="29"/>
      <c r="BP28" s="29"/>
      <c r="BQ28" s="29"/>
      <c r="BR28" s="29"/>
      <c r="BT28" s="29"/>
      <c r="BU28" s="29"/>
      <c r="BV28" s="29"/>
      <c r="BW28" s="29"/>
      <c r="BX28" s="29"/>
      <c r="BY28" s="29"/>
      <c r="BZ28" s="29"/>
      <c r="CA28" s="29"/>
      <c r="CB28" s="29"/>
      <c r="CC28" s="29"/>
      <c r="CE28" s="29"/>
      <c r="CF28" s="29"/>
      <c r="CG28" s="29"/>
      <c r="CH28" s="29"/>
      <c r="CI28" s="29"/>
      <c r="CJ28" s="29"/>
      <c r="CK28" s="29"/>
      <c r="CL28" s="29"/>
      <c r="CM28" s="29"/>
    </row>
    <row r="29" spans="2:91" ht="14.25" hidden="1" customHeight="1">
      <c r="B29" s="212" t="s">
        <v>129</v>
      </c>
      <c r="C29" s="29" t="s">
        <v>92</v>
      </c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T29" s="29"/>
      <c r="U29" s="29"/>
      <c r="V29" s="110"/>
      <c r="W29" s="29"/>
      <c r="X29" s="211"/>
      <c r="Y29" s="211"/>
      <c r="Z29" s="29"/>
      <c r="AA29" s="29"/>
      <c r="AB29" s="29"/>
      <c r="AC29" s="29"/>
      <c r="AD29" s="29"/>
      <c r="AE29" s="29"/>
      <c r="AF29" s="29"/>
      <c r="AG29" s="29"/>
      <c r="AH29" s="29"/>
      <c r="AI29" s="29"/>
      <c r="AJ29" s="29"/>
      <c r="AK29" s="29"/>
      <c r="AL29" s="29"/>
      <c r="AM29" s="29"/>
      <c r="AN29" s="29"/>
      <c r="AO29" s="29"/>
      <c r="AP29" s="29"/>
      <c r="AQ29" s="29"/>
      <c r="AR29" s="29"/>
      <c r="AS29" s="29"/>
      <c r="AT29" s="29"/>
      <c r="AU29" s="29"/>
      <c r="AV29" s="29"/>
      <c r="AW29" s="29"/>
      <c r="AX29" s="29"/>
      <c r="AY29" s="29"/>
      <c r="AZ29" s="29"/>
      <c r="BA29" s="29"/>
      <c r="BB29" s="29"/>
      <c r="BC29" s="29"/>
      <c r="BD29" s="29"/>
      <c r="BE29" s="29"/>
      <c r="BF29" s="29"/>
      <c r="BG29" s="29"/>
      <c r="BH29" s="29"/>
      <c r="BI29" s="29"/>
      <c r="BJ29" s="29"/>
      <c r="BK29" s="29"/>
      <c r="BL29" s="29"/>
      <c r="BN29" s="29"/>
      <c r="BO29" s="29"/>
      <c r="BP29" s="29"/>
      <c r="BQ29" s="29"/>
      <c r="BR29" s="29"/>
      <c r="BT29" s="29"/>
      <c r="BU29" s="29"/>
      <c r="BV29" s="29"/>
      <c r="BW29" s="29"/>
      <c r="BX29" s="29"/>
      <c r="BY29" s="29"/>
      <c r="BZ29" s="29"/>
      <c r="CA29" s="29"/>
      <c r="CB29" s="29"/>
      <c r="CC29" s="29"/>
      <c r="CD29" s="2" t="s">
        <v>69</v>
      </c>
      <c r="CE29" s="29">
        <v>160034</v>
      </c>
      <c r="CF29" s="29"/>
      <c r="CG29" s="29">
        <v>160034</v>
      </c>
      <c r="CH29" s="29"/>
      <c r="CI29" s="29"/>
      <c r="CJ29" s="29">
        <v>160034</v>
      </c>
      <c r="CK29" s="29">
        <v>160034</v>
      </c>
      <c r="CL29" s="29">
        <v>160034</v>
      </c>
      <c r="CM29" s="29"/>
    </row>
    <row r="30" spans="2:91" ht="14.25" hidden="1" customHeight="1">
      <c r="B30" s="212" t="s">
        <v>130</v>
      </c>
      <c r="C30" s="29" t="s">
        <v>93</v>
      </c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T30" s="29"/>
      <c r="U30" s="29"/>
      <c r="V30" s="110"/>
      <c r="W30" s="29"/>
      <c r="X30" s="211"/>
      <c r="Y30" s="211"/>
      <c r="Z30" s="29"/>
      <c r="AA30" s="29"/>
      <c r="AB30" s="29"/>
      <c r="AC30" s="29"/>
      <c r="AD30" s="29"/>
      <c r="AE30" s="29"/>
      <c r="AF30" s="29"/>
      <c r="AG30" s="29"/>
      <c r="AH30" s="29"/>
      <c r="AI30" s="29"/>
      <c r="AJ30" s="29"/>
      <c r="AK30" s="29"/>
      <c r="AL30" s="29"/>
      <c r="AM30" s="29"/>
      <c r="AN30" s="29"/>
      <c r="AO30" s="29"/>
      <c r="AP30" s="29"/>
      <c r="AQ30" s="29"/>
      <c r="AR30" s="29"/>
      <c r="AS30" s="29"/>
      <c r="AT30" s="29"/>
      <c r="AU30" s="29"/>
      <c r="AV30" s="29"/>
      <c r="AW30" s="29"/>
      <c r="AX30" s="29"/>
      <c r="AY30" s="29"/>
      <c r="AZ30" s="29"/>
      <c r="BA30" s="29"/>
      <c r="BB30" s="29"/>
      <c r="BC30" s="29"/>
      <c r="BD30" s="29"/>
      <c r="BE30" s="29"/>
      <c r="BF30" s="29"/>
      <c r="BG30" s="29"/>
      <c r="BH30" s="29"/>
      <c r="BI30" s="29"/>
      <c r="BJ30" s="29"/>
      <c r="BK30" s="29"/>
      <c r="BL30" s="29"/>
      <c r="BN30" s="29"/>
      <c r="BO30" s="29"/>
      <c r="BP30" s="29"/>
      <c r="BQ30" s="29"/>
      <c r="BR30" s="29"/>
      <c r="BT30" s="29"/>
      <c r="BU30" s="29"/>
      <c r="BV30" s="29"/>
      <c r="BW30" s="29"/>
      <c r="BX30" s="29"/>
      <c r="BY30" s="29"/>
      <c r="BZ30" s="29"/>
      <c r="CA30" s="29"/>
      <c r="CB30" s="29"/>
      <c r="CC30" s="29"/>
      <c r="CE30" s="29"/>
      <c r="CF30" s="29"/>
      <c r="CG30" s="29"/>
      <c r="CH30" s="29"/>
      <c r="CI30" s="29"/>
      <c r="CJ30" s="29"/>
      <c r="CK30" s="29"/>
      <c r="CL30" s="29"/>
      <c r="CM30" s="29"/>
    </row>
    <row r="31" spans="2:91" ht="14.25" hidden="1" customHeight="1">
      <c r="B31" s="212" t="s">
        <v>131</v>
      </c>
      <c r="C31" s="29" t="s">
        <v>94</v>
      </c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T31" s="29"/>
      <c r="U31" s="29"/>
      <c r="V31" s="110"/>
      <c r="W31" s="29"/>
      <c r="X31" s="211"/>
      <c r="Y31" s="211"/>
      <c r="Z31" s="29"/>
      <c r="AA31" s="29"/>
      <c r="AB31" s="29"/>
      <c r="AC31" s="29"/>
      <c r="AD31" s="29"/>
      <c r="AE31" s="29"/>
      <c r="AF31" s="29"/>
      <c r="AG31" s="29"/>
      <c r="AH31" s="29"/>
      <c r="AI31" s="29"/>
      <c r="AJ31" s="29"/>
      <c r="AK31" s="29"/>
      <c r="AL31" s="29"/>
      <c r="AM31" s="29"/>
      <c r="AN31" s="29"/>
      <c r="AO31" s="29"/>
      <c r="AP31" s="29"/>
      <c r="AQ31" s="29"/>
      <c r="AR31" s="29"/>
      <c r="AS31" s="29"/>
      <c r="AT31" s="29"/>
      <c r="AU31" s="29"/>
      <c r="AV31" s="29"/>
      <c r="AW31" s="29"/>
      <c r="AX31" s="29"/>
      <c r="AY31" s="29"/>
      <c r="AZ31" s="29"/>
      <c r="BA31" s="29"/>
      <c r="BB31" s="29"/>
      <c r="BC31" s="29"/>
      <c r="BD31" s="29"/>
      <c r="BE31" s="29"/>
      <c r="BF31" s="29"/>
      <c r="BG31" s="29"/>
      <c r="BH31" s="29"/>
      <c r="BI31" s="29"/>
      <c r="BJ31" s="29"/>
      <c r="BK31" s="29"/>
      <c r="BL31" s="29"/>
      <c r="BN31" s="29"/>
      <c r="BO31" s="29"/>
      <c r="BP31" s="29"/>
      <c r="BQ31" s="29"/>
      <c r="BR31" s="29"/>
      <c r="BT31" s="29"/>
      <c r="BU31" s="29"/>
      <c r="BV31" s="29"/>
      <c r="BW31" s="29"/>
      <c r="BX31" s="29"/>
      <c r="BY31" s="29"/>
      <c r="BZ31" s="29"/>
      <c r="CA31" s="29"/>
      <c r="CB31" s="29"/>
      <c r="CC31" s="29"/>
      <c r="CE31" s="29"/>
      <c r="CF31" s="29"/>
      <c r="CG31" s="29"/>
      <c r="CH31" s="29"/>
      <c r="CI31" s="29"/>
      <c r="CJ31" s="29"/>
      <c r="CK31" s="29"/>
      <c r="CL31" s="29"/>
      <c r="CM31" s="29"/>
    </row>
    <row r="32" spans="2:91" ht="14.25" hidden="1" customHeight="1">
      <c r="B32" s="212" t="s">
        <v>132</v>
      </c>
      <c r="C32" s="29" t="s">
        <v>107</v>
      </c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13" t="s">
        <v>70</v>
      </c>
      <c r="S32" s="214" t="s">
        <v>71</v>
      </c>
      <c r="T32" s="29"/>
      <c r="U32" s="29"/>
      <c r="V32" s="110"/>
      <c r="W32" s="29"/>
      <c r="X32" s="211"/>
      <c r="Y32" s="211"/>
      <c r="Z32" s="29"/>
      <c r="AA32" s="29"/>
      <c r="AB32" s="29"/>
      <c r="AC32" s="29"/>
      <c r="AD32" s="29"/>
      <c r="AE32" s="29"/>
      <c r="AF32" s="29"/>
      <c r="AG32" s="29"/>
      <c r="AH32" s="29"/>
      <c r="AI32" s="29"/>
      <c r="AJ32" s="29"/>
      <c r="AK32" s="29"/>
      <c r="AL32" s="29"/>
      <c r="AM32" s="29"/>
      <c r="AN32" s="29"/>
      <c r="AO32" s="29"/>
      <c r="AP32" s="29"/>
      <c r="AQ32" s="29"/>
      <c r="AR32" s="29"/>
      <c r="AS32" s="29"/>
      <c r="AT32" s="29"/>
      <c r="AU32" s="29"/>
      <c r="AV32" s="29"/>
      <c r="AW32" s="29"/>
      <c r="AX32" s="29"/>
      <c r="AY32" s="29"/>
      <c r="AZ32" s="29"/>
      <c r="BA32" s="29"/>
      <c r="BB32" s="29"/>
      <c r="BC32" s="29"/>
      <c r="BD32" s="29"/>
      <c r="BE32" s="29"/>
      <c r="BF32" s="29"/>
      <c r="BG32" s="29"/>
      <c r="BH32" s="29"/>
      <c r="BI32" s="29"/>
      <c r="BJ32" s="29"/>
      <c r="BK32" s="29"/>
      <c r="BL32" s="29"/>
      <c r="BN32" s="29"/>
      <c r="BO32" s="29"/>
      <c r="BP32" s="29"/>
      <c r="BQ32" s="29"/>
      <c r="BR32" s="29"/>
      <c r="BT32" s="29"/>
      <c r="BU32" s="29"/>
      <c r="BV32" s="29"/>
      <c r="BW32" s="29"/>
      <c r="BX32" s="29"/>
      <c r="BY32" s="29"/>
      <c r="BZ32" s="29"/>
      <c r="CA32" s="29"/>
      <c r="CB32" s="29"/>
      <c r="CC32" s="29"/>
      <c r="CE32" s="29"/>
      <c r="CF32" s="29"/>
      <c r="CG32" s="29"/>
      <c r="CH32" s="29"/>
      <c r="CI32" s="29"/>
      <c r="CJ32" s="29"/>
      <c r="CK32" s="29"/>
      <c r="CL32" s="29"/>
      <c r="CM32" s="29"/>
    </row>
    <row r="33" spans="1:91" ht="15" hidden="1" customHeight="1" thickBot="1">
      <c r="B33" s="212" t="s">
        <v>133</v>
      </c>
      <c r="C33" s="29" t="s">
        <v>72</v>
      </c>
      <c r="E33" s="29"/>
      <c r="F33" s="211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15">
        <v>189182</v>
      </c>
      <c r="S33" s="216">
        <v>0.1653221072942358</v>
      </c>
      <c r="T33" s="29"/>
      <c r="U33" s="29"/>
      <c r="V33" s="110"/>
      <c r="W33" s="29"/>
      <c r="X33" s="211"/>
      <c r="Y33" s="211"/>
      <c r="Z33" s="29"/>
      <c r="AA33" s="29"/>
      <c r="AB33" s="29"/>
      <c r="AC33" s="29"/>
      <c r="AD33" s="29"/>
      <c r="AE33" s="29"/>
      <c r="AF33" s="29"/>
      <c r="AG33" s="29"/>
      <c r="AH33" s="29"/>
      <c r="AI33" s="29"/>
      <c r="AJ33" s="29"/>
      <c r="AK33" s="29"/>
      <c r="AL33" s="29"/>
      <c r="AM33" s="29"/>
      <c r="AN33" s="29"/>
      <c r="AO33" s="29"/>
      <c r="AP33" s="29"/>
      <c r="AQ33" s="29"/>
      <c r="AR33" s="29"/>
      <c r="AS33" s="29"/>
      <c r="AT33" s="29"/>
      <c r="AU33" s="29"/>
      <c r="AV33" s="29"/>
      <c r="AW33" s="29"/>
      <c r="AX33" s="29"/>
      <c r="AY33" s="29"/>
      <c r="AZ33" s="29"/>
      <c r="BA33" s="29"/>
      <c r="BB33" s="29"/>
      <c r="BC33" s="29"/>
      <c r="BD33" s="29"/>
      <c r="BE33" s="29"/>
      <c r="BF33" s="29"/>
      <c r="BG33" s="29"/>
      <c r="BH33" s="29"/>
      <c r="BI33" s="29"/>
      <c r="BJ33" s="29"/>
      <c r="BK33" s="29"/>
      <c r="BL33" s="29"/>
      <c r="BN33" s="29"/>
      <c r="BO33" s="29"/>
      <c r="BP33" s="29"/>
      <c r="BQ33" s="29"/>
      <c r="BR33" s="29"/>
      <c r="BT33" s="29"/>
      <c r="BU33" s="29"/>
      <c r="BV33" s="29"/>
      <c r="BW33" s="29"/>
      <c r="BX33" s="29"/>
      <c r="BY33" s="29"/>
      <c r="BZ33" s="29"/>
      <c r="CA33" s="29"/>
      <c r="CB33" s="29"/>
      <c r="CC33" s="29"/>
      <c r="CE33" s="29"/>
      <c r="CF33" s="29"/>
      <c r="CG33" s="29"/>
      <c r="CH33" s="29"/>
      <c r="CI33" s="29"/>
      <c r="CJ33" s="29"/>
      <c r="CK33" s="29"/>
      <c r="CL33" s="29"/>
      <c r="CM33" s="29"/>
    </row>
    <row r="34" spans="1:91" ht="14.25" hidden="1" customHeight="1">
      <c r="B34" s="212" t="s">
        <v>134</v>
      </c>
      <c r="C34" s="29" t="s">
        <v>73</v>
      </c>
      <c r="E34" s="29"/>
      <c r="F34" s="211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T34" s="29"/>
      <c r="U34" s="29"/>
      <c r="V34" s="110"/>
      <c r="W34" s="29"/>
      <c r="X34" s="211"/>
      <c r="Y34" s="211"/>
      <c r="Z34" s="29"/>
      <c r="AA34" s="29"/>
      <c r="AB34" s="29"/>
      <c r="AC34" s="29"/>
      <c r="AD34" s="29"/>
      <c r="AE34" s="29"/>
      <c r="AF34" s="29"/>
      <c r="AG34" s="29"/>
      <c r="AH34" s="29"/>
      <c r="AI34" s="29"/>
      <c r="AJ34" s="29"/>
      <c r="AK34" s="29"/>
      <c r="AL34" s="29"/>
      <c r="AM34" s="29"/>
      <c r="AN34" s="29"/>
      <c r="AO34" s="29"/>
      <c r="AP34" s="29"/>
      <c r="AQ34" s="29"/>
      <c r="AR34" s="29"/>
      <c r="AS34" s="29"/>
      <c r="AT34" s="29"/>
      <c r="AU34" s="29"/>
      <c r="AV34" s="29"/>
      <c r="AW34" s="29"/>
      <c r="AX34" s="29"/>
      <c r="AY34" s="29"/>
      <c r="AZ34" s="29"/>
      <c r="BA34" s="29"/>
      <c r="BB34" s="29"/>
      <c r="BC34" s="29"/>
      <c r="BD34" s="29"/>
      <c r="BE34" s="29"/>
      <c r="BF34" s="29"/>
      <c r="BG34" s="29"/>
      <c r="BH34" s="29"/>
      <c r="BI34" s="29"/>
      <c r="BJ34" s="29"/>
      <c r="BK34" s="29"/>
      <c r="BL34" s="29"/>
      <c r="BN34" s="29"/>
      <c r="BO34" s="29"/>
      <c r="BP34" s="29"/>
      <c r="BQ34" s="29"/>
      <c r="BR34" s="29"/>
      <c r="BT34" s="29"/>
      <c r="BU34" s="29"/>
      <c r="BV34" s="29"/>
      <c r="BW34" s="29"/>
      <c r="BX34" s="29"/>
      <c r="BY34" s="29"/>
      <c r="BZ34" s="29"/>
      <c r="CA34" s="29"/>
      <c r="CB34" s="29"/>
      <c r="CC34" s="29"/>
      <c r="CE34" s="29"/>
      <c r="CF34" s="29"/>
      <c r="CG34" s="29"/>
      <c r="CH34" s="29"/>
      <c r="CI34" s="29"/>
      <c r="CJ34" s="29"/>
      <c r="CK34" s="29"/>
      <c r="CL34" s="29"/>
      <c r="CM34" s="29"/>
    </row>
    <row r="35" spans="1:91" ht="14.25" hidden="1" customHeight="1">
      <c r="B35" s="212" t="s">
        <v>135</v>
      </c>
      <c r="C35" s="29" t="s">
        <v>74</v>
      </c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T35" s="29"/>
      <c r="U35" s="29"/>
      <c r="V35" s="110"/>
      <c r="W35" s="29"/>
      <c r="X35" s="211"/>
      <c r="Y35" s="211"/>
      <c r="Z35" s="29"/>
      <c r="AA35" s="29"/>
      <c r="AB35" s="29"/>
      <c r="AC35" s="29"/>
      <c r="AD35" s="29"/>
      <c r="AE35" s="29"/>
      <c r="AF35" s="29"/>
      <c r="AG35" s="29"/>
      <c r="AH35" s="29"/>
      <c r="AI35" s="29"/>
      <c r="AJ35" s="29"/>
      <c r="AK35" s="29"/>
      <c r="AL35" s="29"/>
      <c r="AM35" s="29"/>
      <c r="AN35" s="29"/>
      <c r="AO35" s="29"/>
      <c r="AP35" s="29"/>
      <c r="AQ35" s="29"/>
      <c r="AR35" s="29"/>
      <c r="AS35" s="29"/>
      <c r="AT35" s="29"/>
      <c r="AU35" s="29"/>
      <c r="AV35" s="29"/>
      <c r="AW35" s="29"/>
      <c r="AX35" s="29"/>
      <c r="AY35" s="29"/>
      <c r="AZ35" s="29"/>
      <c r="BA35" s="29"/>
      <c r="BB35" s="29"/>
      <c r="BC35" s="29"/>
      <c r="BD35" s="29"/>
      <c r="BE35" s="29"/>
      <c r="BF35" s="29"/>
      <c r="BG35" s="29"/>
      <c r="BH35" s="29"/>
      <c r="BI35" s="29"/>
      <c r="BJ35" s="29"/>
      <c r="BK35" s="29"/>
      <c r="BL35" s="29"/>
      <c r="BN35" s="29"/>
      <c r="BO35" s="29"/>
      <c r="BP35" s="29"/>
      <c r="BQ35" s="29"/>
      <c r="BR35" s="29"/>
      <c r="BT35" s="29"/>
      <c r="BU35" s="29"/>
      <c r="BV35" s="29"/>
      <c r="BW35" s="29"/>
      <c r="BX35" s="29"/>
      <c r="BY35" s="29"/>
      <c r="BZ35" s="29"/>
      <c r="CA35" s="29"/>
      <c r="CB35" s="29"/>
      <c r="CC35" s="29"/>
      <c r="CE35" s="29"/>
      <c r="CF35" s="29"/>
      <c r="CG35" s="29"/>
      <c r="CH35" s="29"/>
      <c r="CI35" s="29"/>
      <c r="CJ35" s="29"/>
      <c r="CK35" s="29"/>
      <c r="CL35" s="29"/>
      <c r="CM35" s="29"/>
    </row>
    <row r="36" spans="1:91" ht="14.25" hidden="1" customHeight="1">
      <c r="B36" s="212" t="s">
        <v>136</v>
      </c>
      <c r="C36" s="29" t="s">
        <v>105</v>
      </c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T36" s="29"/>
      <c r="U36" s="29"/>
      <c r="V36" s="110"/>
      <c r="W36" s="29"/>
      <c r="X36" s="211"/>
      <c r="Y36" s="211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9"/>
      <c r="AL36" s="29"/>
      <c r="AM36" s="29"/>
      <c r="AN36" s="29"/>
      <c r="AO36" s="29"/>
      <c r="AP36" s="29"/>
      <c r="AQ36" s="29"/>
      <c r="AR36" s="29"/>
      <c r="AS36" s="29"/>
      <c r="AT36" s="29"/>
      <c r="AU36" s="29"/>
      <c r="AV36" s="29"/>
      <c r="AW36" s="29"/>
      <c r="AX36" s="29"/>
      <c r="AY36" s="29"/>
      <c r="AZ36" s="29"/>
      <c r="BA36" s="29"/>
      <c r="BB36" s="29"/>
      <c r="BC36" s="29"/>
      <c r="BD36" s="29"/>
      <c r="BE36" s="29"/>
      <c r="BF36" s="29"/>
      <c r="BG36" s="29"/>
      <c r="BH36" s="29"/>
      <c r="BI36" s="29"/>
      <c r="BJ36" s="29"/>
      <c r="BK36" s="29"/>
      <c r="BL36" s="29"/>
      <c r="BN36" s="29"/>
      <c r="BO36" s="29"/>
      <c r="BP36" s="29"/>
      <c r="BQ36" s="29"/>
      <c r="BR36" s="29"/>
      <c r="BT36" s="29"/>
      <c r="BU36" s="29"/>
      <c r="BV36" s="29"/>
      <c r="BW36" s="29"/>
      <c r="BX36" s="29"/>
      <c r="BY36" s="29"/>
      <c r="BZ36" s="29"/>
      <c r="CA36" s="29"/>
      <c r="CB36" s="29"/>
      <c r="CC36" s="29"/>
      <c r="CE36" s="29"/>
      <c r="CF36" s="29"/>
      <c r="CG36" s="29"/>
      <c r="CH36" s="29"/>
      <c r="CI36" s="29"/>
      <c r="CJ36" s="29"/>
      <c r="CK36" s="29"/>
      <c r="CL36" s="29"/>
      <c r="CM36" s="29"/>
    </row>
    <row r="37" spans="1:91" ht="14.25" hidden="1" customHeight="1">
      <c r="B37" s="212" t="s">
        <v>137</v>
      </c>
      <c r="C37" s="29" t="s">
        <v>75</v>
      </c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T37" s="29"/>
      <c r="U37" s="29"/>
      <c r="V37" s="110"/>
      <c r="W37" s="29"/>
      <c r="X37" s="211"/>
      <c r="Y37" s="211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  <c r="AK37" s="29"/>
      <c r="AL37" s="29"/>
      <c r="AM37" s="29"/>
      <c r="AN37" s="29"/>
      <c r="AO37" s="29"/>
      <c r="AP37" s="29"/>
      <c r="AQ37" s="29"/>
      <c r="AR37" s="29"/>
      <c r="AS37" s="29"/>
      <c r="AT37" s="29"/>
      <c r="AU37" s="29"/>
      <c r="AV37" s="29"/>
      <c r="AW37" s="29"/>
      <c r="AX37" s="29"/>
      <c r="AY37" s="29"/>
      <c r="AZ37" s="29"/>
      <c r="BA37" s="29"/>
      <c r="BB37" s="29"/>
      <c r="BC37" s="29"/>
      <c r="BD37" s="29"/>
      <c r="BE37" s="29"/>
      <c r="BF37" s="29"/>
      <c r="BG37" s="29"/>
      <c r="BH37" s="29"/>
      <c r="BI37" s="29"/>
      <c r="BJ37" s="29"/>
      <c r="BK37" s="29"/>
      <c r="BL37" s="29"/>
      <c r="BN37" s="29"/>
      <c r="BO37" s="29"/>
      <c r="BP37" s="29"/>
      <c r="BQ37" s="29"/>
      <c r="BR37" s="29"/>
      <c r="BT37" s="29"/>
      <c r="BU37" s="29"/>
      <c r="BV37" s="29"/>
      <c r="BW37" s="29"/>
      <c r="BX37" s="29"/>
      <c r="BY37" s="29"/>
      <c r="BZ37" s="29"/>
      <c r="CA37" s="29"/>
      <c r="CB37" s="29"/>
      <c r="CC37" s="29"/>
      <c r="CE37" s="29"/>
      <c r="CF37" s="29"/>
      <c r="CG37" s="29"/>
      <c r="CH37" s="29"/>
      <c r="CI37" s="29"/>
      <c r="CJ37" s="29"/>
      <c r="CK37" s="29"/>
      <c r="CL37" s="29"/>
      <c r="CM37" s="29"/>
    </row>
    <row r="38" spans="1:91" ht="14.25" hidden="1" customHeight="1">
      <c r="B38" s="212" t="s">
        <v>138</v>
      </c>
      <c r="C38" s="29" t="s">
        <v>76</v>
      </c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  <c r="T38" s="29"/>
      <c r="U38" s="29"/>
      <c r="V38" s="110"/>
      <c r="W38" s="29"/>
      <c r="X38" s="211"/>
      <c r="Y38" s="211"/>
      <c r="Z38" s="29"/>
      <c r="AA38" s="29"/>
      <c r="AB38" s="29"/>
      <c r="AC38" s="29"/>
      <c r="AD38" s="29"/>
      <c r="AE38" s="29"/>
      <c r="AF38" s="29"/>
      <c r="AG38" s="29"/>
      <c r="AH38" s="29"/>
      <c r="AI38" s="29"/>
      <c r="AJ38" s="29"/>
      <c r="AK38" s="29"/>
      <c r="AL38" s="29"/>
      <c r="AM38" s="29"/>
      <c r="AN38" s="29"/>
      <c r="AO38" s="29"/>
      <c r="AP38" s="29"/>
      <c r="AQ38" s="29"/>
      <c r="AR38" s="29"/>
      <c r="AS38" s="29"/>
      <c r="AT38" s="29"/>
      <c r="AU38" s="29"/>
      <c r="AV38" s="29"/>
      <c r="AW38" s="29"/>
      <c r="AX38" s="29"/>
      <c r="AY38" s="29"/>
      <c r="AZ38" s="29"/>
      <c r="BA38" s="29"/>
      <c r="BB38" s="29"/>
      <c r="BC38" s="29"/>
      <c r="BD38" s="29"/>
      <c r="BE38" s="29"/>
      <c r="BF38" s="29"/>
      <c r="BG38" s="29"/>
      <c r="BH38" s="29"/>
      <c r="BI38" s="29"/>
      <c r="BJ38" s="29"/>
      <c r="BK38" s="29"/>
      <c r="BL38" s="29"/>
      <c r="BN38" s="29"/>
      <c r="BO38" s="29"/>
      <c r="BP38" s="29"/>
      <c r="BQ38" s="29"/>
      <c r="BR38" s="29"/>
      <c r="BT38" s="29"/>
      <c r="BU38" s="29"/>
      <c r="BV38" s="29"/>
      <c r="BW38" s="29"/>
      <c r="BX38" s="29"/>
      <c r="BY38" s="29"/>
      <c r="BZ38" s="29"/>
      <c r="CA38" s="29"/>
      <c r="CB38" s="29"/>
      <c r="CC38" s="29"/>
      <c r="CE38" s="29"/>
      <c r="CF38" s="29"/>
      <c r="CG38" s="29"/>
      <c r="CH38" s="29"/>
      <c r="CI38" s="29"/>
      <c r="CJ38" s="29"/>
      <c r="CK38" s="29"/>
      <c r="CL38" s="29"/>
      <c r="CM38" s="29"/>
    </row>
    <row r="39" spans="1:91" ht="14.25" hidden="1" customHeight="1">
      <c r="B39" s="212" t="s">
        <v>139</v>
      </c>
      <c r="C39" s="29" t="s">
        <v>77</v>
      </c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T39" s="29"/>
      <c r="U39" s="29"/>
      <c r="V39" s="110"/>
      <c r="W39" s="29"/>
      <c r="X39" s="211"/>
      <c r="Y39" s="211"/>
      <c r="Z39" s="29"/>
      <c r="AA39" s="29"/>
      <c r="AB39" s="29"/>
      <c r="AC39" s="29"/>
      <c r="AD39" s="29"/>
      <c r="AE39" s="29"/>
      <c r="AF39" s="29"/>
      <c r="AG39" s="29"/>
      <c r="AH39" s="29"/>
      <c r="AI39" s="29"/>
      <c r="AJ39" s="29"/>
      <c r="AK39" s="29"/>
      <c r="AL39" s="29"/>
      <c r="AM39" s="29"/>
      <c r="AN39" s="29"/>
      <c r="AO39" s="29"/>
      <c r="AP39" s="29"/>
      <c r="AQ39" s="29"/>
      <c r="AR39" s="29"/>
      <c r="AS39" s="29"/>
      <c r="AT39" s="29"/>
      <c r="AU39" s="29"/>
      <c r="AV39" s="29"/>
      <c r="AW39" s="29"/>
      <c r="AX39" s="29"/>
      <c r="AY39" s="29"/>
      <c r="AZ39" s="29"/>
      <c r="BA39" s="29"/>
      <c r="BB39" s="29"/>
      <c r="BC39" s="29"/>
      <c r="BD39" s="29"/>
      <c r="BE39" s="29"/>
      <c r="BF39" s="29"/>
      <c r="BG39" s="29"/>
      <c r="BH39" s="29"/>
      <c r="BI39" s="29"/>
      <c r="BJ39" s="29"/>
      <c r="BK39" s="29"/>
      <c r="BL39" s="29"/>
      <c r="BN39" s="29"/>
      <c r="BO39" s="29"/>
      <c r="BP39" s="29"/>
      <c r="BQ39" s="29"/>
      <c r="BR39" s="29"/>
      <c r="BT39" s="29"/>
      <c r="BU39" s="29"/>
      <c r="BV39" s="29"/>
      <c r="BW39" s="29"/>
      <c r="BX39" s="29"/>
      <c r="BY39" s="29"/>
      <c r="BZ39" s="29"/>
      <c r="CA39" s="29"/>
      <c r="CB39" s="29"/>
      <c r="CC39" s="29"/>
      <c r="CE39" s="29"/>
      <c r="CF39" s="29"/>
      <c r="CG39" s="29"/>
      <c r="CH39" s="29"/>
      <c r="CI39" s="29"/>
      <c r="CJ39" s="29"/>
      <c r="CK39" s="29"/>
      <c r="CL39" s="29"/>
      <c r="CM39" s="29"/>
    </row>
    <row r="40" spans="1:91" ht="14.25" hidden="1" customHeight="1">
      <c r="A40" s="1" t="s">
        <v>91</v>
      </c>
      <c r="B40" s="212" t="s">
        <v>140</v>
      </c>
      <c r="C40" s="29" t="s">
        <v>106</v>
      </c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T40" s="29"/>
      <c r="U40" s="29"/>
      <c r="V40" s="110"/>
      <c r="W40" s="29"/>
      <c r="X40" s="211"/>
      <c r="Y40" s="211"/>
      <c r="Z40" s="29"/>
      <c r="AA40" s="29"/>
      <c r="AB40" s="29"/>
      <c r="AC40" s="29"/>
      <c r="AD40" s="29"/>
      <c r="AE40" s="29"/>
      <c r="AF40" s="29"/>
      <c r="AG40" s="29"/>
      <c r="AH40" s="29"/>
      <c r="AI40" s="29"/>
      <c r="AJ40" s="29"/>
      <c r="AK40" s="29"/>
      <c r="AL40" s="29"/>
      <c r="AM40" s="29"/>
      <c r="AN40" s="29"/>
      <c r="AO40" s="29"/>
      <c r="AP40" s="29"/>
      <c r="AQ40" s="29"/>
      <c r="AR40" s="29"/>
      <c r="AS40" s="29"/>
      <c r="AT40" s="29"/>
      <c r="AU40" s="29"/>
      <c r="AV40" s="29"/>
      <c r="AW40" s="29"/>
      <c r="AX40" s="29"/>
      <c r="AY40" s="29"/>
      <c r="AZ40" s="29"/>
      <c r="BA40" s="29"/>
      <c r="BB40" s="29"/>
      <c r="BC40" s="29"/>
      <c r="BD40" s="29"/>
      <c r="BE40" s="29"/>
      <c r="BF40" s="29"/>
      <c r="BG40" s="29"/>
      <c r="BH40" s="29"/>
      <c r="BI40" s="29"/>
      <c r="BJ40" s="29"/>
      <c r="BK40" s="29"/>
      <c r="BL40" s="29"/>
      <c r="BN40" s="29"/>
      <c r="BO40" s="29"/>
      <c r="BP40" s="29"/>
      <c r="BQ40" s="29"/>
      <c r="BR40" s="29"/>
      <c r="BT40" s="29"/>
      <c r="BU40" s="29"/>
      <c r="BV40" s="29"/>
      <c r="BW40" s="29"/>
      <c r="BX40" s="29"/>
      <c r="BY40" s="29"/>
      <c r="BZ40" s="29"/>
      <c r="CA40" s="29"/>
      <c r="CB40" s="29"/>
      <c r="CC40" s="29"/>
      <c r="CE40" s="29"/>
      <c r="CF40" s="29"/>
      <c r="CG40" s="29"/>
      <c r="CH40" s="29"/>
      <c r="CI40" s="29"/>
      <c r="CJ40" s="29"/>
      <c r="CK40" s="29"/>
      <c r="CL40" s="29"/>
      <c r="CM40" s="29"/>
    </row>
    <row r="41" spans="1:91" ht="14.25" hidden="1" customHeight="1">
      <c r="B41" s="212" t="s">
        <v>141</v>
      </c>
      <c r="C41" s="29" t="s">
        <v>97</v>
      </c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T41" s="29"/>
      <c r="U41" s="29"/>
      <c r="V41" s="110"/>
      <c r="W41" s="29"/>
      <c r="X41" s="211"/>
      <c r="Y41" s="211"/>
      <c r="Z41" s="29"/>
      <c r="AA41" s="29"/>
      <c r="AB41" s="29"/>
      <c r="AC41" s="29"/>
      <c r="AD41" s="29"/>
      <c r="AE41" s="29"/>
      <c r="AF41" s="29"/>
      <c r="AG41" s="29"/>
      <c r="AH41" s="29"/>
      <c r="AI41" s="29"/>
      <c r="AJ41" s="29"/>
      <c r="AK41" s="29"/>
      <c r="AL41" s="29"/>
      <c r="AM41" s="29"/>
      <c r="AN41" s="29"/>
      <c r="AO41" s="29"/>
      <c r="AP41" s="29"/>
      <c r="AQ41" s="29"/>
      <c r="AR41" s="29"/>
      <c r="AS41" s="29"/>
      <c r="AT41" s="29"/>
      <c r="AU41" s="29"/>
      <c r="AV41" s="29"/>
      <c r="AW41" s="29"/>
      <c r="AX41" s="29"/>
      <c r="AY41" s="29"/>
      <c r="AZ41" s="29"/>
      <c r="BA41" s="29"/>
      <c r="BB41" s="29"/>
      <c r="BC41" s="29"/>
      <c r="BD41" s="29"/>
      <c r="BE41" s="29"/>
      <c r="BF41" s="29"/>
      <c r="BG41" s="29"/>
      <c r="BH41" s="29"/>
      <c r="BI41" s="29"/>
      <c r="BJ41" s="29"/>
      <c r="BK41" s="29"/>
      <c r="BL41" s="29"/>
      <c r="BN41" s="29"/>
      <c r="BO41" s="29"/>
      <c r="BP41" s="29"/>
      <c r="BQ41" s="29"/>
      <c r="BR41" s="29"/>
      <c r="BT41" s="29"/>
      <c r="BU41" s="29"/>
      <c r="BV41" s="29"/>
      <c r="BW41" s="29"/>
      <c r="BX41" s="29"/>
      <c r="BY41" s="29"/>
      <c r="BZ41" s="29"/>
      <c r="CA41" s="29"/>
      <c r="CB41" s="29"/>
      <c r="CC41" s="29"/>
      <c r="CE41" s="29"/>
      <c r="CF41" s="29"/>
      <c r="CG41" s="29"/>
      <c r="CH41" s="29"/>
      <c r="CI41" s="29"/>
      <c r="CJ41" s="29"/>
      <c r="CK41" s="29"/>
      <c r="CL41" s="29"/>
      <c r="CM41" s="29"/>
    </row>
    <row r="42" spans="1:91" ht="18" customHeight="1">
      <c r="B42" s="212"/>
      <c r="C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T42" s="29"/>
      <c r="U42" s="29"/>
      <c r="V42" s="110"/>
      <c r="W42" s="29"/>
      <c r="X42" s="211"/>
      <c r="Y42" s="211"/>
      <c r="Z42" s="29"/>
      <c r="AA42" s="29"/>
      <c r="AB42" s="29"/>
      <c r="AC42" s="29"/>
      <c r="AD42" s="29"/>
      <c r="AE42" s="29"/>
      <c r="AF42" s="29"/>
      <c r="AG42" s="29"/>
      <c r="AH42" s="29"/>
      <c r="AI42" s="29"/>
      <c r="AJ42" s="29" t="s">
        <v>148</v>
      </c>
      <c r="AK42" s="29">
        <f>COUNTIF(AK47:AK60,"×")</f>
        <v>0</v>
      </c>
      <c r="AL42" s="29">
        <f>COUNTIF(AL47:AL60,"×")</f>
        <v>0</v>
      </c>
      <c r="AM42" s="29"/>
      <c r="AN42" s="29"/>
      <c r="AO42" s="29"/>
      <c r="AP42" s="29">
        <f>COUNTIF(AM47:AM60,"×")</f>
        <v>0</v>
      </c>
      <c r="AQ42" s="29">
        <f>COUNTIF(AN47:AN60,"×")</f>
        <v>0</v>
      </c>
      <c r="AR42" s="29"/>
      <c r="AS42" s="29"/>
      <c r="AT42" s="29"/>
      <c r="AU42" s="29">
        <f>COUNTIF(AO47:AO60,"×")</f>
        <v>0</v>
      </c>
      <c r="AV42" s="29">
        <f>COUNTIF(AP47:AP60,"×")</f>
        <v>0</v>
      </c>
      <c r="AW42" s="29"/>
      <c r="AX42" s="29"/>
      <c r="AY42" s="29"/>
      <c r="AZ42" s="29">
        <f>COUNTIF(AQ47:AQ60,"×")</f>
        <v>0</v>
      </c>
      <c r="BA42" s="29">
        <f>COUNTIF(AR47:AR60,"×")</f>
        <v>0</v>
      </c>
      <c r="BB42" s="29"/>
      <c r="BC42" s="29"/>
      <c r="BD42" s="29"/>
      <c r="BE42" s="29">
        <f>COUNTIF(AS47:AS60,"×")</f>
        <v>0</v>
      </c>
      <c r="BF42" s="29">
        <f>COUNTIF(AT47:AT60,"×")</f>
        <v>0</v>
      </c>
      <c r="BG42" s="29"/>
      <c r="BH42" s="29"/>
      <c r="BI42" s="29"/>
      <c r="BJ42" s="29">
        <f>COUNTIF(AU47:AU60,"×")</f>
        <v>0</v>
      </c>
      <c r="BK42" s="29">
        <f>COUNTIF(AV47:AV60,"×")</f>
        <v>0</v>
      </c>
      <c r="BL42" s="29"/>
      <c r="BN42" s="29"/>
      <c r="BO42" s="29"/>
      <c r="BP42" s="29"/>
      <c r="BQ42" s="29"/>
      <c r="BR42" s="29"/>
      <c r="BT42" s="29"/>
      <c r="BU42" s="29"/>
      <c r="BV42" s="29"/>
      <c r="BW42" s="29"/>
      <c r="BX42" s="29"/>
      <c r="BY42" s="29"/>
      <c r="BZ42" s="29"/>
      <c r="CA42" s="29"/>
      <c r="CB42" s="29"/>
      <c r="CC42" s="29"/>
      <c r="CE42" s="29"/>
      <c r="CF42" s="29"/>
      <c r="CG42" s="29"/>
      <c r="CH42" s="29"/>
      <c r="CI42" s="29"/>
      <c r="CJ42" s="29"/>
      <c r="CK42" s="29"/>
      <c r="CL42" s="29"/>
      <c r="CM42" s="29"/>
    </row>
    <row r="43" spans="1:91">
      <c r="B43" s="212"/>
      <c r="C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T43" s="29"/>
      <c r="U43" s="29"/>
      <c r="V43" s="110"/>
      <c r="W43" s="29"/>
      <c r="X43" s="211"/>
      <c r="Y43" s="211"/>
      <c r="Z43" s="29"/>
      <c r="AA43" s="29"/>
      <c r="AB43" s="29"/>
      <c r="AC43" s="29"/>
      <c r="AD43" s="29"/>
      <c r="AE43" s="29"/>
      <c r="AF43" s="29"/>
      <c r="AG43" s="29"/>
      <c r="AH43" s="29"/>
      <c r="AI43" s="29"/>
      <c r="AJ43" s="29"/>
      <c r="AK43" s="29"/>
      <c r="AL43" s="212"/>
      <c r="AM43" s="29"/>
      <c r="AN43" s="29"/>
      <c r="AO43" s="29"/>
      <c r="AP43" s="29"/>
      <c r="AQ43" s="29"/>
      <c r="AR43" s="29"/>
      <c r="AS43" s="29"/>
      <c r="AT43" s="29"/>
      <c r="AU43" s="29"/>
      <c r="AV43" s="29"/>
      <c r="AW43" s="29"/>
      <c r="AX43" s="29"/>
      <c r="AY43" s="29"/>
      <c r="AZ43" s="29"/>
      <c r="BA43" s="29"/>
      <c r="BB43" s="29"/>
      <c r="BC43" s="29"/>
      <c r="BD43" s="29"/>
      <c r="BE43" s="29"/>
      <c r="BF43" s="29"/>
      <c r="BG43" s="29"/>
      <c r="BH43" s="29"/>
      <c r="BI43" s="29"/>
      <c r="BJ43" s="29"/>
      <c r="BK43" s="29"/>
      <c r="BL43" s="29"/>
      <c r="BN43" s="29"/>
      <c r="BO43" s="29"/>
      <c r="BP43" s="29"/>
      <c r="BQ43" s="29"/>
      <c r="BR43" s="29"/>
      <c r="BT43" s="29"/>
      <c r="BU43" s="29"/>
      <c r="BV43" s="29"/>
      <c r="BW43" s="29"/>
      <c r="BX43" s="29"/>
      <c r="BY43" s="29"/>
      <c r="BZ43" s="29"/>
      <c r="CA43" s="29"/>
      <c r="CB43" s="29"/>
      <c r="CC43" s="29"/>
      <c r="CE43" s="29"/>
      <c r="CF43" s="29"/>
      <c r="CG43" s="29"/>
      <c r="CH43" s="29"/>
      <c r="CI43" s="29"/>
      <c r="CJ43" s="29"/>
      <c r="CK43" s="29"/>
      <c r="CL43" s="29"/>
      <c r="CM43" s="29"/>
    </row>
    <row r="44" spans="1:91" ht="27.75" customHeight="1">
      <c r="B44" s="212"/>
      <c r="C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T44" s="29"/>
      <c r="U44" s="29"/>
      <c r="V44" s="110"/>
      <c r="W44" s="29"/>
      <c r="X44" s="211"/>
      <c r="Y44" s="211"/>
      <c r="Z44" s="29"/>
      <c r="AA44" s="29"/>
      <c r="AB44" s="29"/>
      <c r="AC44" s="29"/>
      <c r="AD44" s="29"/>
      <c r="AE44" s="29"/>
      <c r="AF44" s="29"/>
      <c r="AG44" s="29"/>
      <c r="AH44" s="29"/>
      <c r="AI44" s="29"/>
      <c r="AJ44" s="29"/>
      <c r="AK44" s="29"/>
      <c r="AL44" s="29"/>
      <c r="AM44" s="29"/>
      <c r="AN44" s="29"/>
      <c r="AO44" s="29"/>
      <c r="AP44" s="29"/>
      <c r="AQ44" s="29"/>
      <c r="AR44" s="29"/>
      <c r="AS44" s="29"/>
      <c r="AT44" s="29"/>
      <c r="AU44" s="29"/>
      <c r="AV44" s="29"/>
      <c r="AW44" s="29"/>
      <c r="AX44" s="29"/>
      <c r="AY44" s="29"/>
      <c r="AZ44" s="29"/>
      <c r="BA44" s="29"/>
      <c r="BB44" s="29"/>
      <c r="BC44" s="29"/>
      <c r="BD44" s="29"/>
      <c r="BE44" s="29"/>
      <c r="BF44" s="29"/>
      <c r="BG44" s="29"/>
      <c r="BH44" s="29"/>
      <c r="BI44" s="29"/>
      <c r="BJ44" s="29"/>
      <c r="BK44" s="29"/>
      <c r="BL44" s="29"/>
      <c r="BN44" s="29"/>
      <c r="BO44" s="29"/>
      <c r="BP44" s="29"/>
      <c r="BQ44" s="29"/>
      <c r="BR44" s="29"/>
      <c r="BT44" s="29"/>
      <c r="BU44" s="29"/>
      <c r="BV44" s="29"/>
      <c r="BW44" s="29"/>
      <c r="BX44" s="29"/>
      <c r="BY44" s="29"/>
      <c r="BZ44" s="29"/>
      <c r="CA44" s="29"/>
      <c r="CB44" s="29"/>
      <c r="CC44" s="29"/>
      <c r="CE44" s="29"/>
      <c r="CF44" s="29"/>
      <c r="CG44" s="29"/>
      <c r="CH44" s="29"/>
      <c r="CI44" s="29"/>
      <c r="CJ44" s="29"/>
      <c r="CK44" s="29"/>
      <c r="CL44" s="29"/>
      <c r="CM44" s="29"/>
    </row>
    <row r="45" spans="1:91">
      <c r="B45" s="212"/>
      <c r="C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T45" s="29"/>
      <c r="U45" s="29"/>
      <c r="V45" s="110"/>
      <c r="W45" s="29"/>
      <c r="X45" s="211"/>
      <c r="Y45" s="211"/>
      <c r="Z45" s="29"/>
      <c r="AA45" s="301"/>
      <c r="AB45" s="302"/>
      <c r="AC45" s="302"/>
      <c r="AD45" s="302"/>
      <c r="AE45" s="302"/>
      <c r="AF45" s="302"/>
      <c r="AG45" s="302"/>
      <c r="AH45" s="302"/>
      <c r="AI45" s="302"/>
      <c r="AJ45" s="302"/>
      <c r="AK45" s="303" t="str">
        <f>AA1</f>
        <v>現状ベース</v>
      </c>
      <c r="AL45" s="304"/>
      <c r="AM45" s="303" t="str">
        <f>AM1</f>
        <v>案１</v>
      </c>
      <c r="AN45" s="305"/>
      <c r="AO45" s="306" t="str">
        <f>AR1</f>
        <v>案２</v>
      </c>
      <c r="AP45" s="304"/>
      <c r="AQ45" s="303" t="str">
        <f>AW1</f>
        <v>案３</v>
      </c>
      <c r="AR45" s="305"/>
      <c r="AS45" s="303" t="str">
        <f>BB1</f>
        <v>案４</v>
      </c>
      <c r="AT45" s="305"/>
      <c r="AU45" s="306" t="str">
        <f>BG1</f>
        <v>案５</v>
      </c>
      <c r="AV45" s="305"/>
      <c r="AX45" s="29"/>
      <c r="AY45" s="29"/>
      <c r="AZ45" s="29"/>
      <c r="BL45" s="29"/>
      <c r="BN45" s="29"/>
      <c r="BO45" s="29"/>
      <c r="BP45" s="29"/>
      <c r="BQ45" s="29"/>
      <c r="BR45" s="29"/>
      <c r="BT45" s="29"/>
      <c r="BU45" s="29"/>
      <c r="BV45" s="29"/>
      <c r="BW45" s="29"/>
      <c r="BX45" s="29"/>
      <c r="BY45" s="29"/>
      <c r="BZ45" s="29"/>
      <c r="CA45" s="29"/>
      <c r="CB45" s="29"/>
      <c r="CC45" s="29"/>
      <c r="CE45" s="29"/>
      <c r="CF45" s="29"/>
      <c r="CG45" s="29"/>
      <c r="CH45" s="29"/>
      <c r="CI45" s="29"/>
      <c r="CJ45" s="29"/>
      <c r="CK45" s="29"/>
      <c r="CL45" s="29"/>
      <c r="CM45" s="29"/>
    </row>
    <row r="46" spans="1:91">
      <c r="B46" s="212"/>
      <c r="C46" s="29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  <c r="T46" s="29"/>
      <c r="U46" s="29"/>
      <c r="V46" s="110"/>
      <c r="W46" s="29"/>
      <c r="X46" s="211"/>
      <c r="Y46" s="211"/>
      <c r="Z46" s="29"/>
      <c r="AA46" s="307"/>
      <c r="AB46" s="308"/>
      <c r="AC46" s="308"/>
      <c r="AD46" s="308"/>
      <c r="AE46" s="308"/>
      <c r="AF46" s="308"/>
      <c r="AG46" s="308"/>
      <c r="AH46" s="308"/>
      <c r="AI46" s="308"/>
      <c r="AJ46" s="308"/>
      <c r="AK46" s="309" t="s">
        <v>149</v>
      </c>
      <c r="AL46" s="310" t="s">
        <v>150</v>
      </c>
      <c r="AM46" s="309" t="s">
        <v>149</v>
      </c>
      <c r="AN46" s="311" t="s">
        <v>150</v>
      </c>
      <c r="AO46" s="312" t="s">
        <v>149</v>
      </c>
      <c r="AP46" s="310" t="s">
        <v>150</v>
      </c>
      <c r="AQ46" s="309" t="s">
        <v>149</v>
      </c>
      <c r="AR46" s="311" t="s">
        <v>150</v>
      </c>
      <c r="AS46" s="309" t="s">
        <v>149</v>
      </c>
      <c r="AT46" s="311" t="s">
        <v>150</v>
      </c>
      <c r="AU46" s="312" t="s">
        <v>149</v>
      </c>
      <c r="AV46" s="311" t="s">
        <v>150</v>
      </c>
      <c r="AX46" s="29"/>
      <c r="AY46" s="29"/>
      <c r="AZ46" s="29"/>
      <c r="BL46" s="29"/>
      <c r="BN46" s="29"/>
      <c r="BO46" s="29"/>
      <c r="BP46" s="29"/>
      <c r="BQ46" s="29"/>
      <c r="BR46" s="29"/>
      <c r="BT46" s="29"/>
      <c r="BU46" s="29"/>
      <c r="BV46" s="29"/>
      <c r="BW46" s="29"/>
      <c r="BX46" s="29"/>
      <c r="BY46" s="29"/>
      <c r="BZ46" s="29"/>
      <c r="CA46" s="29"/>
      <c r="CB46" s="29"/>
      <c r="CC46" s="29"/>
      <c r="CE46" s="29"/>
      <c r="CF46" s="29"/>
      <c r="CG46" s="29"/>
      <c r="CH46" s="29"/>
      <c r="CI46" s="29"/>
      <c r="CJ46" s="29"/>
      <c r="CK46" s="29"/>
      <c r="CL46" s="29"/>
      <c r="CM46" s="29"/>
    </row>
    <row r="47" spans="1:91">
      <c r="B47" s="212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T47" s="29"/>
      <c r="U47" s="29"/>
      <c r="V47" s="110"/>
      <c r="W47" s="29"/>
      <c r="X47" s="211"/>
      <c r="Y47" s="211"/>
      <c r="Z47" s="29"/>
      <c r="AA47" s="271" t="str">
        <f>C8</f>
        <v>北一条（札幌）</v>
      </c>
      <c r="AB47" s="272"/>
      <c r="AC47" s="272"/>
      <c r="AD47" s="272"/>
      <c r="AE47" s="272"/>
      <c r="AF47" s="272"/>
      <c r="AG47" s="272"/>
      <c r="AH47" s="272"/>
      <c r="AI47" s="272"/>
      <c r="AJ47" s="273"/>
      <c r="AK47" s="281" t="e">
        <f t="shared" ref="AK47:AL49" si="0">AK8</f>
        <v>#REF!</v>
      </c>
      <c r="AL47" s="282" t="e">
        <f t="shared" si="0"/>
        <v>#REF!</v>
      </c>
      <c r="AM47" s="281" t="e">
        <f t="shared" ref="AM47:AN49" si="1">AP8</f>
        <v>#REF!</v>
      </c>
      <c r="AN47" s="283" t="e">
        <f t="shared" si="1"/>
        <v>#REF!</v>
      </c>
      <c r="AO47" s="284" t="e">
        <f t="shared" ref="AO47:AP49" si="2">AU8</f>
        <v>#REF!</v>
      </c>
      <c r="AP47" s="282" t="e">
        <f t="shared" si="2"/>
        <v>#REF!</v>
      </c>
      <c r="AQ47" s="281" t="e">
        <f t="shared" ref="AQ47:AR49" si="3">AZ8</f>
        <v>#REF!</v>
      </c>
      <c r="AR47" s="283" t="e">
        <f t="shared" si="3"/>
        <v>#REF!</v>
      </c>
      <c r="AS47" s="281" t="e">
        <f t="shared" ref="AS47:AT49" si="4">BE8</f>
        <v>#REF!</v>
      </c>
      <c r="AT47" s="283" t="e">
        <f t="shared" si="4"/>
        <v>#REF!</v>
      </c>
      <c r="AU47" s="284" t="e">
        <f t="shared" ref="AU47:AV49" si="5">BJ8</f>
        <v>#REF!</v>
      </c>
      <c r="AV47" s="283" t="e">
        <f t="shared" si="5"/>
        <v>#REF!</v>
      </c>
      <c r="AX47" s="29"/>
      <c r="AY47" s="29"/>
      <c r="AZ47" s="29"/>
      <c r="BL47" s="29"/>
      <c r="BN47" s="29"/>
      <c r="BO47" s="29"/>
      <c r="BP47" s="29"/>
      <c r="BQ47" s="29"/>
      <c r="BR47" s="29"/>
      <c r="BT47" s="29"/>
      <c r="BU47" s="29"/>
      <c r="BV47" s="29"/>
      <c r="BW47" s="29"/>
      <c r="BX47" s="29"/>
      <c r="BY47" s="29"/>
      <c r="BZ47" s="29"/>
      <c r="CA47" s="29"/>
      <c r="CB47" s="29"/>
      <c r="CC47" s="29"/>
      <c r="CE47" s="29"/>
      <c r="CF47" s="29"/>
      <c r="CG47" s="29"/>
      <c r="CH47" s="29"/>
      <c r="CI47" s="29"/>
      <c r="CJ47" s="29"/>
      <c r="CK47" s="29"/>
      <c r="CL47" s="29"/>
      <c r="CM47" s="29"/>
    </row>
    <row r="48" spans="1:91" ht="15.75">
      <c r="B48" s="210" t="s">
        <v>151</v>
      </c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/>
      <c r="T48" s="29"/>
      <c r="U48" s="29"/>
      <c r="V48" s="110"/>
      <c r="W48" s="29"/>
      <c r="X48" s="211"/>
      <c r="Y48" s="211"/>
      <c r="Z48" s="29"/>
      <c r="AA48" s="274" t="str">
        <f>C9</f>
        <v>長島（青森）</v>
      </c>
      <c r="AB48" s="117"/>
      <c r="AC48" s="117"/>
      <c r="AD48" s="117"/>
      <c r="AE48" s="117"/>
      <c r="AF48" s="117"/>
      <c r="AG48" s="117"/>
      <c r="AH48" s="117"/>
      <c r="AI48" s="117"/>
      <c r="AJ48" s="233"/>
      <c r="AK48" s="285" t="e">
        <f t="shared" si="0"/>
        <v>#REF!</v>
      </c>
      <c r="AL48" s="286" t="e">
        <f t="shared" si="0"/>
        <v>#REF!</v>
      </c>
      <c r="AM48" s="285" t="e">
        <f t="shared" si="1"/>
        <v>#REF!</v>
      </c>
      <c r="AN48" s="287" t="e">
        <f t="shared" si="1"/>
        <v>#REF!</v>
      </c>
      <c r="AO48" s="288" t="e">
        <f t="shared" si="2"/>
        <v>#REF!</v>
      </c>
      <c r="AP48" s="286" t="e">
        <f t="shared" si="2"/>
        <v>#REF!</v>
      </c>
      <c r="AQ48" s="285" t="e">
        <f t="shared" si="3"/>
        <v>#REF!</v>
      </c>
      <c r="AR48" s="287" t="e">
        <f t="shared" si="3"/>
        <v>#REF!</v>
      </c>
      <c r="AS48" s="285" t="e">
        <f t="shared" si="4"/>
        <v>#REF!</v>
      </c>
      <c r="AT48" s="287" t="e">
        <f t="shared" si="4"/>
        <v>#REF!</v>
      </c>
      <c r="AU48" s="288" t="e">
        <f t="shared" si="5"/>
        <v>#REF!</v>
      </c>
      <c r="AV48" s="287" t="e">
        <f t="shared" si="5"/>
        <v>#REF!</v>
      </c>
      <c r="AX48" s="29"/>
      <c r="AY48" s="29"/>
      <c r="AZ48" s="29"/>
      <c r="BL48" s="29"/>
      <c r="BN48" s="29"/>
      <c r="BO48" s="29"/>
      <c r="BP48" s="29"/>
      <c r="BQ48" s="29"/>
      <c r="BR48" s="29"/>
      <c r="BT48" s="29"/>
      <c r="BU48" s="29"/>
      <c r="BV48" s="29"/>
      <c r="BW48" s="29"/>
      <c r="BX48" s="29"/>
      <c r="BY48" s="29"/>
      <c r="BZ48" s="29"/>
      <c r="CA48" s="29"/>
      <c r="CB48" s="29"/>
      <c r="CC48" s="29"/>
      <c r="CD48" s="2" t="s">
        <v>78</v>
      </c>
      <c r="CE48" s="29">
        <v>29148</v>
      </c>
      <c r="CF48" s="29"/>
      <c r="CG48" s="29">
        <v>29148</v>
      </c>
      <c r="CH48" s="29"/>
      <c r="CI48" s="29"/>
      <c r="CJ48" s="29">
        <v>29148</v>
      </c>
      <c r="CK48" s="29">
        <v>29148</v>
      </c>
      <c r="CL48" s="29">
        <v>29148</v>
      </c>
      <c r="CM48" s="29"/>
    </row>
    <row r="49" spans="1:90">
      <c r="A49" s="1" t="s">
        <v>142</v>
      </c>
      <c r="B49" s="211"/>
      <c r="D49" s="211"/>
      <c r="E49" s="211"/>
      <c r="F49" s="211"/>
      <c r="G49" s="211"/>
      <c r="H49" s="211"/>
      <c r="I49" s="211"/>
      <c r="J49" s="211"/>
      <c r="K49" s="211"/>
      <c r="L49" s="211"/>
      <c r="M49" s="211"/>
      <c r="N49" s="211"/>
      <c r="O49" s="211"/>
      <c r="P49" s="211"/>
      <c r="Q49" s="211"/>
      <c r="AA49" s="275" t="str">
        <f>C10</f>
        <v>平和通り（福島）</v>
      </c>
      <c r="AB49" s="173"/>
      <c r="AC49" s="173"/>
      <c r="AD49" s="173"/>
      <c r="AE49" s="173"/>
      <c r="AF49" s="173"/>
      <c r="AG49" s="173"/>
      <c r="AH49" s="173"/>
      <c r="AI49" s="173"/>
      <c r="AJ49" s="234"/>
      <c r="AK49" s="289" t="e">
        <f t="shared" si="0"/>
        <v>#REF!</v>
      </c>
      <c r="AL49" s="290" t="e">
        <f t="shared" si="0"/>
        <v>#REF!</v>
      </c>
      <c r="AM49" s="289" t="e">
        <f t="shared" si="1"/>
        <v>#REF!</v>
      </c>
      <c r="AN49" s="291" t="e">
        <f t="shared" si="1"/>
        <v>#REF!</v>
      </c>
      <c r="AO49" s="292" t="e">
        <f t="shared" si="2"/>
        <v>#REF!</v>
      </c>
      <c r="AP49" s="290" t="e">
        <f t="shared" si="2"/>
        <v>#REF!</v>
      </c>
      <c r="AQ49" s="289" t="e">
        <f t="shared" si="3"/>
        <v>#REF!</v>
      </c>
      <c r="AR49" s="291" t="e">
        <f t="shared" si="3"/>
        <v>#REF!</v>
      </c>
      <c r="AS49" s="289" t="e">
        <f t="shared" si="4"/>
        <v>#REF!</v>
      </c>
      <c r="AT49" s="291" t="e">
        <f t="shared" si="4"/>
        <v>#REF!</v>
      </c>
      <c r="AU49" s="292" t="e">
        <f t="shared" si="5"/>
        <v>#REF!</v>
      </c>
      <c r="AV49" s="291" t="e">
        <f t="shared" si="5"/>
        <v>#REF!</v>
      </c>
    </row>
    <row r="50" spans="1:90">
      <c r="B50" s="211"/>
      <c r="D50" s="211"/>
      <c r="E50" s="211"/>
      <c r="F50" s="211"/>
      <c r="G50" s="211"/>
      <c r="H50" s="211"/>
      <c r="I50" s="211"/>
      <c r="J50" s="211"/>
      <c r="K50" s="211"/>
      <c r="L50" s="211"/>
      <c r="M50" s="211"/>
      <c r="N50" s="211"/>
      <c r="O50" s="211"/>
      <c r="P50" s="211"/>
      <c r="Q50" s="211"/>
      <c r="AA50" s="279" t="str">
        <f>C12</f>
        <v>泉町（水戸）</v>
      </c>
      <c r="AB50" s="96"/>
      <c r="AC50" s="96"/>
      <c r="AD50" s="96"/>
      <c r="AE50" s="96"/>
      <c r="AF50" s="96"/>
      <c r="AG50" s="96"/>
      <c r="AH50" s="96"/>
      <c r="AI50" s="96"/>
      <c r="AJ50" s="280"/>
      <c r="AK50" s="293" t="e">
        <f>AK12</f>
        <v>#REF!</v>
      </c>
      <c r="AL50" s="294" t="e">
        <f>AL12</f>
        <v>#REF!</v>
      </c>
      <c r="AM50" s="293" t="e">
        <f t="shared" ref="AM50:AN53" si="6">AP12</f>
        <v>#REF!</v>
      </c>
      <c r="AN50" s="295" t="e">
        <f t="shared" si="6"/>
        <v>#REF!</v>
      </c>
      <c r="AO50" s="296" t="e">
        <f t="shared" ref="AO50:AP53" si="7">AU12</f>
        <v>#REF!</v>
      </c>
      <c r="AP50" s="294" t="e">
        <f t="shared" si="7"/>
        <v>#REF!</v>
      </c>
      <c r="AQ50" s="293" t="e">
        <f t="shared" ref="AQ50:AR53" si="8">AZ12</f>
        <v>#REF!</v>
      </c>
      <c r="AR50" s="295" t="e">
        <f t="shared" si="8"/>
        <v>#REF!</v>
      </c>
      <c r="AS50" s="293" t="e">
        <f t="shared" ref="AS50:AT53" si="9">BE12</f>
        <v>#REF!</v>
      </c>
      <c r="AT50" s="295" t="e">
        <f t="shared" si="9"/>
        <v>#REF!</v>
      </c>
      <c r="AU50" s="296" t="e">
        <f t="shared" ref="AU50:AV53" si="10">BJ12</f>
        <v>#REF!</v>
      </c>
      <c r="AV50" s="295" t="e">
        <f t="shared" si="10"/>
        <v>#REF!</v>
      </c>
      <c r="CD50" s="2" t="s">
        <v>79</v>
      </c>
      <c r="CE50" s="1">
        <v>60246</v>
      </c>
      <c r="CG50" s="1">
        <v>60246</v>
      </c>
      <c r="CJ50" s="1">
        <v>60246</v>
      </c>
      <c r="CK50" s="1">
        <v>60246</v>
      </c>
      <c r="CL50" s="1">
        <v>60246</v>
      </c>
    </row>
    <row r="51" spans="1:90">
      <c r="B51" s="211"/>
      <c r="D51" s="221"/>
      <c r="E51" s="221"/>
      <c r="F51" s="211"/>
      <c r="G51" s="221"/>
      <c r="H51" s="221"/>
      <c r="I51" s="221"/>
      <c r="J51" s="221"/>
      <c r="K51" s="221"/>
      <c r="L51" s="221"/>
      <c r="M51" s="221"/>
      <c r="N51" s="211"/>
      <c r="O51" s="211"/>
      <c r="P51" s="211"/>
      <c r="Q51" s="211"/>
      <c r="AA51" s="274" t="str">
        <f>C13</f>
        <v>赤坂（東京）</v>
      </c>
      <c r="AB51" s="117"/>
      <c r="AC51" s="117"/>
      <c r="AD51" s="117"/>
      <c r="AE51" s="117"/>
      <c r="AF51" s="117"/>
      <c r="AG51" s="117"/>
      <c r="AH51" s="117"/>
      <c r="AI51" s="117"/>
      <c r="AJ51" s="233"/>
      <c r="AK51" s="285" t="e">
        <f t="shared" ref="AK51:AL53" si="11">AK13</f>
        <v>#REF!</v>
      </c>
      <c r="AL51" s="286" t="e">
        <f t="shared" si="11"/>
        <v>#REF!</v>
      </c>
      <c r="AM51" s="285" t="e">
        <f t="shared" si="6"/>
        <v>#REF!</v>
      </c>
      <c r="AN51" s="287" t="e">
        <f t="shared" si="6"/>
        <v>#REF!</v>
      </c>
      <c r="AO51" s="288" t="e">
        <f t="shared" si="7"/>
        <v>#REF!</v>
      </c>
      <c r="AP51" s="286" t="e">
        <f t="shared" si="7"/>
        <v>#REF!</v>
      </c>
      <c r="AQ51" s="285" t="e">
        <f t="shared" si="8"/>
        <v>#REF!</v>
      </c>
      <c r="AR51" s="287" t="e">
        <f t="shared" si="8"/>
        <v>#REF!</v>
      </c>
      <c r="AS51" s="285" t="e">
        <f t="shared" si="9"/>
        <v>#REF!</v>
      </c>
      <c r="AT51" s="287" t="e">
        <f t="shared" si="9"/>
        <v>#REF!</v>
      </c>
      <c r="AU51" s="288" t="e">
        <f t="shared" si="10"/>
        <v>#REF!</v>
      </c>
      <c r="AV51" s="287" t="e">
        <f t="shared" si="10"/>
        <v>#REF!</v>
      </c>
      <c r="CD51" s="2" t="s">
        <v>80</v>
      </c>
      <c r="CE51" s="1">
        <v>-31098</v>
      </c>
      <c r="CG51" s="1">
        <v>-31098</v>
      </c>
      <c r="CJ51" s="1">
        <v>-31098</v>
      </c>
      <c r="CK51" s="1">
        <v>-31098</v>
      </c>
      <c r="CL51" s="1">
        <v>-31098</v>
      </c>
    </row>
    <row r="52" spans="1:90">
      <c r="B52" s="211"/>
      <c r="D52" s="211"/>
      <c r="E52" s="211"/>
      <c r="F52" s="211"/>
      <c r="G52" s="211"/>
      <c r="H52" s="211"/>
      <c r="I52" s="245"/>
      <c r="J52" s="211"/>
      <c r="K52" s="245"/>
      <c r="L52" s="211"/>
      <c r="M52" s="246"/>
      <c r="N52" s="211"/>
      <c r="O52" s="211"/>
      <c r="P52" s="211"/>
      <c r="Q52" s="211"/>
      <c r="AA52" s="274" t="str">
        <f>C14</f>
        <v>八日町（八王子）</v>
      </c>
      <c r="AB52" s="117"/>
      <c r="AC52" s="117"/>
      <c r="AD52" s="117"/>
      <c r="AE52" s="117"/>
      <c r="AF52" s="117"/>
      <c r="AG52" s="117"/>
      <c r="AH52" s="117"/>
      <c r="AI52" s="117"/>
      <c r="AJ52" s="233"/>
      <c r="AK52" s="285" t="e">
        <f t="shared" si="11"/>
        <v>#REF!</v>
      </c>
      <c r="AL52" s="286" t="e">
        <f t="shared" si="11"/>
        <v>#REF!</v>
      </c>
      <c r="AM52" s="285" t="e">
        <f t="shared" si="6"/>
        <v>#REF!</v>
      </c>
      <c r="AN52" s="287" t="e">
        <f t="shared" si="6"/>
        <v>#REF!</v>
      </c>
      <c r="AO52" s="288" t="e">
        <f t="shared" si="7"/>
        <v>#REF!</v>
      </c>
      <c r="AP52" s="286" t="e">
        <f t="shared" si="7"/>
        <v>#REF!</v>
      </c>
      <c r="AQ52" s="285" t="e">
        <f t="shared" si="8"/>
        <v>#REF!</v>
      </c>
      <c r="AR52" s="287" t="e">
        <f t="shared" si="8"/>
        <v>#REF!</v>
      </c>
      <c r="AS52" s="285" t="e">
        <f t="shared" si="9"/>
        <v>#REF!</v>
      </c>
      <c r="AT52" s="287" t="e">
        <f t="shared" si="9"/>
        <v>#REF!</v>
      </c>
      <c r="AU52" s="288" t="e">
        <f t="shared" si="10"/>
        <v>#REF!</v>
      </c>
      <c r="AV52" s="287" t="e">
        <f t="shared" si="10"/>
        <v>#REF!</v>
      </c>
      <c r="CE52" s="1">
        <v>29148</v>
      </c>
      <c r="CG52" s="1">
        <v>29148</v>
      </c>
      <c r="CJ52" s="1">
        <v>29148</v>
      </c>
      <c r="CK52" s="1">
        <v>29148</v>
      </c>
      <c r="CL52" s="1">
        <v>29148</v>
      </c>
    </row>
    <row r="53" spans="1:90">
      <c r="B53" s="211"/>
      <c r="D53" s="211"/>
      <c r="E53" s="211"/>
      <c r="F53" s="211"/>
      <c r="G53" s="211"/>
      <c r="H53" s="211"/>
      <c r="I53" s="245"/>
      <c r="J53" s="211"/>
      <c r="K53" s="245"/>
      <c r="L53" s="211"/>
      <c r="M53" s="246"/>
      <c r="N53" s="211"/>
      <c r="O53" s="211"/>
      <c r="P53" s="211"/>
      <c r="Q53" s="211"/>
      <c r="AA53" s="276" t="str">
        <f>C15</f>
        <v>羽衣・伊勢佐木（横浜）</v>
      </c>
      <c r="AB53" s="277"/>
      <c r="AC53" s="277"/>
      <c r="AD53" s="277"/>
      <c r="AE53" s="277"/>
      <c r="AF53" s="277"/>
      <c r="AG53" s="277"/>
      <c r="AH53" s="277"/>
      <c r="AI53" s="277"/>
      <c r="AJ53" s="278"/>
      <c r="AK53" s="297" t="e">
        <f t="shared" si="11"/>
        <v>#REF!</v>
      </c>
      <c r="AL53" s="298" t="e">
        <f t="shared" si="11"/>
        <v>#REF!</v>
      </c>
      <c r="AM53" s="297" t="e">
        <f t="shared" si="6"/>
        <v>#REF!</v>
      </c>
      <c r="AN53" s="299" t="e">
        <f t="shared" si="6"/>
        <v>#REF!</v>
      </c>
      <c r="AO53" s="300" t="e">
        <f t="shared" si="7"/>
        <v>#REF!</v>
      </c>
      <c r="AP53" s="298" t="e">
        <f t="shared" si="7"/>
        <v>#REF!</v>
      </c>
      <c r="AQ53" s="297" t="e">
        <f t="shared" si="8"/>
        <v>#REF!</v>
      </c>
      <c r="AR53" s="299" t="e">
        <f t="shared" si="8"/>
        <v>#REF!</v>
      </c>
      <c r="AS53" s="297" t="e">
        <f t="shared" si="9"/>
        <v>#REF!</v>
      </c>
      <c r="AT53" s="299" t="e">
        <f t="shared" si="9"/>
        <v>#REF!</v>
      </c>
      <c r="AU53" s="300" t="e">
        <f t="shared" si="10"/>
        <v>#REF!</v>
      </c>
      <c r="AV53" s="299" t="e">
        <f t="shared" si="10"/>
        <v>#REF!</v>
      </c>
    </row>
    <row r="54" spans="1:90">
      <c r="A54" s="1" t="s">
        <v>143</v>
      </c>
      <c r="B54" s="211"/>
      <c r="D54" s="211"/>
      <c r="E54" s="211"/>
      <c r="F54" s="211"/>
      <c r="G54" s="211"/>
      <c r="H54" s="211"/>
      <c r="I54" s="245"/>
      <c r="J54" s="211"/>
      <c r="K54" s="245"/>
      <c r="L54" s="211"/>
      <c r="M54" s="211"/>
      <c r="N54" s="211"/>
      <c r="O54" s="211"/>
      <c r="P54" s="211"/>
      <c r="Q54" s="211"/>
      <c r="AA54" s="271" t="str">
        <f>C17</f>
        <v>静岡駅北口（静岡）</v>
      </c>
      <c r="AB54" s="272"/>
      <c r="AC54" s="272"/>
      <c r="AD54" s="272"/>
      <c r="AE54" s="272"/>
      <c r="AF54" s="272"/>
      <c r="AG54" s="272"/>
      <c r="AH54" s="272"/>
      <c r="AI54" s="272"/>
      <c r="AJ54" s="273"/>
      <c r="AK54" s="281" t="e">
        <f>AK17</f>
        <v>#REF!</v>
      </c>
      <c r="AL54" s="282" t="e">
        <f>AL17</f>
        <v>#REF!</v>
      </c>
      <c r="AM54" s="281" t="e">
        <f t="shared" ref="AM54:AN57" si="12">AP17</f>
        <v>#REF!</v>
      </c>
      <c r="AN54" s="283" t="e">
        <f t="shared" si="12"/>
        <v>#REF!</v>
      </c>
      <c r="AO54" s="284" t="e">
        <f t="shared" ref="AO54:AP57" si="13">AU17</f>
        <v>#REF!</v>
      </c>
      <c r="AP54" s="282" t="e">
        <f t="shared" si="13"/>
        <v>#REF!</v>
      </c>
      <c r="AQ54" s="281" t="e">
        <f t="shared" ref="AQ54:AR57" si="14">AZ17</f>
        <v>#REF!</v>
      </c>
      <c r="AR54" s="283" t="e">
        <f t="shared" si="14"/>
        <v>#REF!</v>
      </c>
      <c r="AS54" s="281" t="e">
        <f t="shared" ref="AS54:AT57" si="15">BE17</f>
        <v>#REF!</v>
      </c>
      <c r="AT54" s="283" t="e">
        <f t="shared" si="15"/>
        <v>#REF!</v>
      </c>
      <c r="AU54" s="284" t="e">
        <f t="shared" ref="AU54:AV57" si="16">BJ17</f>
        <v>#REF!</v>
      </c>
      <c r="AV54" s="283" t="e">
        <f t="shared" si="16"/>
        <v>#REF!</v>
      </c>
    </row>
    <row r="55" spans="1:90">
      <c r="B55" s="211"/>
      <c r="D55" s="211"/>
      <c r="E55" s="211"/>
      <c r="F55" s="221"/>
      <c r="G55" s="211"/>
      <c r="H55" s="211"/>
      <c r="I55" s="245"/>
      <c r="J55" s="211"/>
      <c r="K55" s="245"/>
      <c r="L55" s="211"/>
      <c r="M55" s="211"/>
      <c r="N55" s="211"/>
      <c r="O55" s="211"/>
      <c r="P55" s="211"/>
      <c r="Q55" s="211"/>
      <c r="AA55" s="274" t="str">
        <f>C18</f>
        <v>大曽根（名古屋）</v>
      </c>
      <c r="AB55" s="117"/>
      <c r="AC55" s="117"/>
      <c r="AD55" s="117"/>
      <c r="AE55" s="117"/>
      <c r="AF55" s="117"/>
      <c r="AG55" s="117"/>
      <c r="AH55" s="117"/>
      <c r="AI55" s="117"/>
      <c r="AJ55" s="233"/>
      <c r="AK55" s="285" t="e">
        <f t="shared" ref="AK55:AL57" si="17">AK18</f>
        <v>#REF!</v>
      </c>
      <c r="AL55" s="286" t="e">
        <f t="shared" si="17"/>
        <v>#REF!</v>
      </c>
      <c r="AM55" s="285" t="e">
        <f t="shared" si="12"/>
        <v>#REF!</v>
      </c>
      <c r="AN55" s="287" t="e">
        <f t="shared" si="12"/>
        <v>#REF!</v>
      </c>
      <c r="AO55" s="288" t="e">
        <f t="shared" si="13"/>
        <v>#REF!</v>
      </c>
      <c r="AP55" s="286" t="e">
        <f t="shared" si="13"/>
        <v>#REF!</v>
      </c>
      <c r="AQ55" s="285" t="e">
        <f t="shared" si="14"/>
        <v>#REF!</v>
      </c>
      <c r="AR55" s="287" t="e">
        <f t="shared" si="14"/>
        <v>#REF!</v>
      </c>
      <c r="AS55" s="285" t="e">
        <f t="shared" si="15"/>
        <v>#REF!</v>
      </c>
      <c r="AT55" s="287" t="e">
        <f t="shared" si="15"/>
        <v>#REF!</v>
      </c>
      <c r="AU55" s="288" t="e">
        <f t="shared" si="16"/>
        <v>#REF!</v>
      </c>
      <c r="AV55" s="287" t="e">
        <f t="shared" si="16"/>
        <v>#REF!</v>
      </c>
    </row>
    <row r="56" spans="1:90">
      <c r="B56" s="211"/>
      <c r="D56" s="211"/>
      <c r="E56" s="211"/>
      <c r="F56" s="245"/>
      <c r="G56" s="211"/>
      <c r="H56" s="211"/>
      <c r="I56" s="245"/>
      <c r="J56" s="211"/>
      <c r="K56" s="245"/>
      <c r="L56" s="211"/>
      <c r="M56" s="211"/>
      <c r="N56" s="211"/>
      <c r="O56" s="211"/>
      <c r="P56" s="211"/>
      <c r="Q56" s="211"/>
      <c r="AA56" s="274" t="str">
        <f>C19</f>
        <v>四日市（四日市）</v>
      </c>
      <c r="AB56" s="117"/>
      <c r="AC56" s="117"/>
      <c r="AD56" s="117"/>
      <c r="AE56" s="117"/>
      <c r="AF56" s="117"/>
      <c r="AG56" s="117"/>
      <c r="AH56" s="117"/>
      <c r="AI56" s="117"/>
      <c r="AJ56" s="233"/>
      <c r="AK56" s="285" t="e">
        <f t="shared" si="17"/>
        <v>#REF!</v>
      </c>
      <c r="AL56" s="286" t="e">
        <f t="shared" si="17"/>
        <v>#REF!</v>
      </c>
      <c r="AM56" s="285" t="e">
        <f t="shared" si="12"/>
        <v>#REF!</v>
      </c>
      <c r="AN56" s="287" t="e">
        <f t="shared" si="12"/>
        <v>#REF!</v>
      </c>
      <c r="AO56" s="288" t="e">
        <f t="shared" si="13"/>
        <v>#REF!</v>
      </c>
      <c r="AP56" s="286" t="e">
        <f t="shared" si="13"/>
        <v>#REF!</v>
      </c>
      <c r="AQ56" s="285" t="e">
        <f t="shared" si="14"/>
        <v>#REF!</v>
      </c>
      <c r="AR56" s="287" t="e">
        <f t="shared" si="14"/>
        <v>#REF!</v>
      </c>
      <c r="AS56" s="285" t="e">
        <f t="shared" si="15"/>
        <v>#REF!</v>
      </c>
      <c r="AT56" s="287" t="e">
        <f t="shared" si="15"/>
        <v>#REF!</v>
      </c>
      <c r="AU56" s="288" t="e">
        <f t="shared" si="16"/>
        <v>#REF!</v>
      </c>
      <c r="AV56" s="287" t="e">
        <f t="shared" si="16"/>
        <v>#REF!</v>
      </c>
    </row>
    <row r="57" spans="1:90">
      <c r="B57" s="211"/>
      <c r="D57" s="211"/>
      <c r="E57" s="211"/>
      <c r="F57" s="245"/>
      <c r="G57" s="211"/>
      <c r="H57" s="211"/>
      <c r="I57" s="245"/>
      <c r="J57" s="211"/>
      <c r="K57" s="247"/>
      <c r="L57" s="211"/>
      <c r="M57" s="211"/>
      <c r="N57" s="211"/>
      <c r="O57" s="211"/>
      <c r="P57" s="211"/>
      <c r="Q57" s="211"/>
      <c r="AA57" s="275" t="str">
        <f>C20</f>
        <v>桜橋（大阪）</v>
      </c>
      <c r="AB57" s="173"/>
      <c r="AC57" s="173"/>
      <c r="AD57" s="173"/>
      <c r="AE57" s="173"/>
      <c r="AF57" s="173"/>
      <c r="AG57" s="173"/>
      <c r="AH57" s="173"/>
      <c r="AI57" s="173"/>
      <c r="AJ57" s="234"/>
      <c r="AK57" s="289" t="e">
        <f t="shared" si="17"/>
        <v>#REF!</v>
      </c>
      <c r="AL57" s="290" t="e">
        <f t="shared" si="17"/>
        <v>#REF!</v>
      </c>
      <c r="AM57" s="289" t="e">
        <f t="shared" si="12"/>
        <v>#REF!</v>
      </c>
      <c r="AN57" s="291" t="e">
        <f t="shared" si="12"/>
        <v>#REF!</v>
      </c>
      <c r="AO57" s="292" t="e">
        <f t="shared" si="13"/>
        <v>#REF!</v>
      </c>
      <c r="AP57" s="290" t="e">
        <f t="shared" si="13"/>
        <v>#REF!</v>
      </c>
      <c r="AQ57" s="289" t="e">
        <f t="shared" si="14"/>
        <v>#REF!</v>
      </c>
      <c r="AR57" s="291" t="e">
        <f t="shared" si="14"/>
        <v>#REF!</v>
      </c>
      <c r="AS57" s="289" t="e">
        <f t="shared" si="15"/>
        <v>#REF!</v>
      </c>
      <c r="AT57" s="291" t="e">
        <f t="shared" si="15"/>
        <v>#REF!</v>
      </c>
      <c r="AU57" s="292" t="e">
        <f t="shared" si="16"/>
        <v>#REF!</v>
      </c>
      <c r="AV57" s="291" t="e">
        <f t="shared" si="16"/>
        <v>#REF!</v>
      </c>
    </row>
    <row r="58" spans="1:90">
      <c r="B58" s="211"/>
      <c r="D58" s="211"/>
      <c r="E58" s="211"/>
      <c r="F58" s="245"/>
      <c r="G58" s="211"/>
      <c r="H58" s="211"/>
      <c r="I58" s="211"/>
      <c r="J58" s="211"/>
      <c r="K58" s="211"/>
      <c r="L58" s="211"/>
      <c r="M58" s="211"/>
      <c r="N58" s="211"/>
      <c r="O58" s="211"/>
      <c r="P58" s="211"/>
      <c r="Q58" s="211"/>
      <c r="AA58" s="279" t="str">
        <f>C22</f>
        <v>シャレオ（広島）</v>
      </c>
      <c r="AB58" s="96"/>
      <c r="AC58" s="96"/>
      <c r="AD58" s="96"/>
      <c r="AE58" s="96"/>
      <c r="AF58" s="96"/>
      <c r="AG58" s="96"/>
      <c r="AH58" s="96"/>
      <c r="AI58" s="96"/>
      <c r="AJ58" s="280"/>
      <c r="AK58" s="293" t="e">
        <f t="shared" ref="AK58:AL60" si="18">AK22</f>
        <v>#REF!</v>
      </c>
      <c r="AL58" s="294" t="e">
        <f t="shared" si="18"/>
        <v>#REF!</v>
      </c>
      <c r="AM58" s="293" t="e">
        <f t="shared" ref="AM58:AN60" si="19">AP22</f>
        <v>#REF!</v>
      </c>
      <c r="AN58" s="295" t="e">
        <f t="shared" si="19"/>
        <v>#REF!</v>
      </c>
      <c r="AO58" s="296" t="e">
        <f t="shared" ref="AO58:AP60" si="20">AU22</f>
        <v>#REF!</v>
      </c>
      <c r="AP58" s="294" t="e">
        <f t="shared" si="20"/>
        <v>#REF!</v>
      </c>
      <c r="AQ58" s="293" t="e">
        <f t="shared" ref="AQ58:AR60" si="21">AZ22</f>
        <v>#REF!</v>
      </c>
      <c r="AR58" s="295" t="e">
        <f t="shared" si="21"/>
        <v>#REF!</v>
      </c>
      <c r="AS58" s="293" t="e">
        <f t="shared" ref="AS58:AT60" si="22">BE22</f>
        <v>#REF!</v>
      </c>
      <c r="AT58" s="295" t="e">
        <f t="shared" si="22"/>
        <v>#REF!</v>
      </c>
      <c r="AU58" s="296" t="e">
        <f t="shared" ref="AU58:AV60" si="23">BJ22</f>
        <v>#REF!</v>
      </c>
      <c r="AV58" s="295" t="e">
        <f t="shared" si="23"/>
        <v>#REF!</v>
      </c>
    </row>
    <row r="59" spans="1:90">
      <c r="B59" s="211"/>
      <c r="D59" s="211"/>
      <c r="E59" s="211"/>
      <c r="F59" s="245"/>
      <c r="G59" s="211"/>
      <c r="H59" s="211"/>
      <c r="I59" s="211"/>
      <c r="J59" s="211"/>
      <c r="K59" s="211"/>
      <c r="L59" s="211"/>
      <c r="M59" s="211"/>
      <c r="N59" s="211"/>
      <c r="O59" s="211"/>
      <c r="P59" s="211"/>
      <c r="Q59" s="211"/>
      <c r="AA59" s="274" t="str">
        <f>C23</f>
        <v>松山市役所前（松山）</v>
      </c>
      <c r="AB59" s="117"/>
      <c r="AC59" s="117"/>
      <c r="AD59" s="117"/>
      <c r="AE59" s="117"/>
      <c r="AF59" s="117"/>
      <c r="AG59" s="117"/>
      <c r="AH59" s="117"/>
      <c r="AI59" s="117"/>
      <c r="AJ59" s="233"/>
      <c r="AK59" s="285" t="e">
        <f t="shared" si="18"/>
        <v>#REF!</v>
      </c>
      <c r="AL59" s="286" t="e">
        <f t="shared" si="18"/>
        <v>#REF!</v>
      </c>
      <c r="AM59" s="285" t="e">
        <f t="shared" si="19"/>
        <v>#REF!</v>
      </c>
      <c r="AN59" s="287" t="e">
        <f t="shared" si="19"/>
        <v>#REF!</v>
      </c>
      <c r="AO59" s="288" t="e">
        <f t="shared" si="20"/>
        <v>#REF!</v>
      </c>
      <c r="AP59" s="286" t="e">
        <f t="shared" si="20"/>
        <v>#REF!</v>
      </c>
      <c r="AQ59" s="285" t="e">
        <f t="shared" si="21"/>
        <v>#REF!</v>
      </c>
      <c r="AR59" s="287" t="e">
        <f t="shared" si="21"/>
        <v>#REF!</v>
      </c>
      <c r="AS59" s="285" t="e">
        <f t="shared" si="22"/>
        <v>#REF!</v>
      </c>
      <c r="AT59" s="287" t="e">
        <f t="shared" si="22"/>
        <v>#REF!</v>
      </c>
      <c r="AU59" s="288" t="e">
        <f t="shared" si="23"/>
        <v>#REF!</v>
      </c>
      <c r="AV59" s="287" t="e">
        <f t="shared" si="23"/>
        <v>#REF!</v>
      </c>
    </row>
    <row r="60" spans="1:90">
      <c r="B60" s="211"/>
      <c r="D60" s="211"/>
      <c r="E60" s="211"/>
      <c r="F60" s="245"/>
      <c r="G60" s="211"/>
      <c r="H60" s="211"/>
      <c r="I60" s="211"/>
      <c r="J60" s="211"/>
      <c r="K60" s="211"/>
      <c r="L60" s="211"/>
      <c r="M60" s="211"/>
      <c r="N60" s="211"/>
      <c r="O60" s="211"/>
      <c r="P60" s="211"/>
      <c r="Q60" s="211"/>
      <c r="AA60" s="275" t="str">
        <f>C24</f>
        <v>はりまや（高知市）</v>
      </c>
      <c r="AB60" s="173"/>
      <c r="AC60" s="173"/>
      <c r="AD60" s="173"/>
      <c r="AE60" s="173"/>
      <c r="AF60" s="173"/>
      <c r="AG60" s="173"/>
      <c r="AH60" s="173"/>
      <c r="AI60" s="173"/>
      <c r="AJ60" s="234"/>
      <c r="AK60" s="289" t="e">
        <f t="shared" si="18"/>
        <v>#REF!</v>
      </c>
      <c r="AL60" s="290" t="e">
        <f t="shared" si="18"/>
        <v>#REF!</v>
      </c>
      <c r="AM60" s="289" t="e">
        <f t="shared" si="19"/>
        <v>#REF!</v>
      </c>
      <c r="AN60" s="291" t="e">
        <f t="shared" si="19"/>
        <v>#REF!</v>
      </c>
      <c r="AO60" s="292" t="e">
        <f t="shared" si="20"/>
        <v>#REF!</v>
      </c>
      <c r="AP60" s="290" t="e">
        <f t="shared" si="20"/>
        <v>#REF!</v>
      </c>
      <c r="AQ60" s="289" t="e">
        <f t="shared" si="21"/>
        <v>#REF!</v>
      </c>
      <c r="AR60" s="291" t="e">
        <f t="shared" si="21"/>
        <v>#REF!</v>
      </c>
      <c r="AS60" s="289" t="e">
        <f t="shared" si="22"/>
        <v>#REF!</v>
      </c>
      <c r="AT60" s="291" t="e">
        <f t="shared" si="22"/>
        <v>#REF!</v>
      </c>
      <c r="AU60" s="292" t="e">
        <f t="shared" si="23"/>
        <v>#REF!</v>
      </c>
      <c r="AV60" s="291" t="e">
        <f t="shared" si="23"/>
        <v>#REF!</v>
      </c>
    </row>
    <row r="61" spans="1:90" s="267" customFormat="1" ht="12">
      <c r="B61" s="269"/>
      <c r="C61" s="269"/>
      <c r="D61" s="269"/>
      <c r="E61" s="269"/>
      <c r="F61" s="269"/>
      <c r="G61" s="269"/>
      <c r="H61" s="269"/>
      <c r="I61" s="269"/>
      <c r="J61" s="269"/>
      <c r="K61" s="269"/>
      <c r="L61" s="269"/>
      <c r="M61" s="269"/>
      <c r="N61" s="269"/>
      <c r="O61" s="269"/>
      <c r="P61" s="269"/>
      <c r="Q61" s="269"/>
      <c r="CD61" s="270"/>
    </row>
    <row r="62" spans="1:90" s="267" customFormat="1" ht="12">
      <c r="B62" s="269"/>
      <c r="C62" s="269"/>
      <c r="D62" s="269"/>
      <c r="E62" s="269"/>
      <c r="F62" s="269"/>
      <c r="G62" s="269"/>
      <c r="H62" s="269"/>
      <c r="I62" s="269"/>
      <c r="J62" s="269"/>
      <c r="K62" s="269"/>
      <c r="L62" s="269"/>
      <c r="M62" s="269"/>
      <c r="N62" s="269"/>
      <c r="O62" s="269"/>
      <c r="P62" s="269"/>
      <c r="Q62" s="269"/>
      <c r="R62" s="268"/>
      <c r="S62" s="268"/>
      <c r="T62" s="268"/>
      <c r="U62" s="268"/>
      <c r="V62" s="268"/>
      <c r="W62" s="268"/>
      <c r="X62" s="268"/>
      <c r="Y62" s="268"/>
      <c r="Z62" s="268"/>
      <c r="CD62" s="270"/>
    </row>
    <row r="63" spans="1:90" s="267" customFormat="1" ht="12">
      <c r="B63" s="269"/>
      <c r="C63" s="269"/>
      <c r="D63" s="269"/>
      <c r="E63" s="269"/>
      <c r="F63" s="269"/>
      <c r="G63" s="269"/>
      <c r="H63" s="269"/>
      <c r="I63" s="269"/>
      <c r="J63" s="269"/>
      <c r="K63" s="269"/>
      <c r="L63" s="269"/>
      <c r="M63" s="269"/>
      <c r="N63" s="269"/>
      <c r="O63" s="269"/>
      <c r="P63" s="269"/>
      <c r="Q63" s="269"/>
      <c r="R63" s="268"/>
      <c r="S63" s="268"/>
      <c r="T63" s="268"/>
      <c r="U63" s="268"/>
      <c r="V63" s="268"/>
      <c r="W63" s="268"/>
      <c r="X63" s="268"/>
      <c r="Y63" s="268"/>
      <c r="Z63" s="268"/>
      <c r="CD63" s="270"/>
    </row>
    <row r="64" spans="1:90" s="267" customFormat="1" ht="12">
      <c r="I64" s="268"/>
      <c r="J64" s="268"/>
      <c r="K64" s="268"/>
      <c r="L64" s="268"/>
      <c r="M64" s="268"/>
      <c r="N64" s="268"/>
      <c r="O64" s="268"/>
      <c r="P64" s="268"/>
      <c r="Q64" s="268"/>
      <c r="R64" s="268"/>
      <c r="S64" s="268"/>
      <c r="T64" s="268"/>
      <c r="U64" s="268"/>
      <c r="V64" s="268"/>
      <c r="W64" s="268"/>
      <c r="X64" s="268"/>
      <c r="Y64" s="268"/>
      <c r="Z64" s="268"/>
      <c r="CD64" s="270"/>
    </row>
    <row r="65" spans="9:82" s="267" customFormat="1" ht="12">
      <c r="I65" s="268"/>
      <c r="J65" s="268"/>
      <c r="K65" s="268"/>
      <c r="L65" s="268"/>
      <c r="M65" s="268"/>
      <c r="N65" s="268"/>
      <c r="O65" s="268"/>
      <c r="P65" s="268"/>
      <c r="Q65" s="268"/>
      <c r="R65" s="268"/>
      <c r="S65" s="268"/>
      <c r="T65" s="268"/>
      <c r="U65" s="268"/>
      <c r="V65" s="268"/>
      <c r="W65" s="268"/>
      <c r="X65" s="268"/>
      <c r="Y65" s="268"/>
      <c r="Z65" s="268"/>
      <c r="CD65" s="270"/>
    </row>
    <row r="66" spans="9:82" s="267" customFormat="1" ht="12">
      <c r="I66" s="268"/>
      <c r="J66" s="268"/>
      <c r="K66" s="268"/>
      <c r="L66" s="268"/>
      <c r="M66" s="268"/>
      <c r="N66" s="268"/>
      <c r="O66" s="268"/>
      <c r="P66" s="268"/>
      <c r="Q66" s="268"/>
      <c r="R66" s="268"/>
      <c r="S66" s="268"/>
      <c r="T66" s="268"/>
      <c r="U66" s="268"/>
      <c r="V66" s="268"/>
      <c r="W66" s="268"/>
      <c r="X66" s="268"/>
      <c r="Y66" s="268"/>
      <c r="Z66" s="268"/>
      <c r="CD66" s="270"/>
    </row>
    <row r="67" spans="9:82" s="267" customFormat="1" ht="12">
      <c r="I67" s="268"/>
      <c r="J67" s="268"/>
      <c r="K67" s="268"/>
      <c r="L67" s="268"/>
      <c r="M67" s="268"/>
      <c r="N67" s="268"/>
      <c r="O67" s="268"/>
      <c r="P67" s="268"/>
      <c r="Q67" s="268"/>
      <c r="R67" s="268"/>
      <c r="S67" s="268"/>
      <c r="T67" s="268"/>
      <c r="U67" s="268"/>
      <c r="V67" s="268"/>
      <c r="W67" s="268"/>
      <c r="X67" s="268"/>
      <c r="Y67" s="268"/>
      <c r="Z67" s="268"/>
      <c r="CD67" s="270"/>
    </row>
    <row r="68" spans="9:82" s="267" customFormat="1" ht="12">
      <c r="I68" s="268"/>
      <c r="J68" s="268"/>
      <c r="K68" s="268"/>
      <c r="L68" s="268"/>
      <c r="M68" s="268"/>
      <c r="N68" s="268"/>
      <c r="O68" s="268"/>
      <c r="P68" s="268"/>
      <c r="Q68" s="268"/>
      <c r="R68" s="268"/>
      <c r="S68" s="268"/>
      <c r="T68" s="268"/>
      <c r="U68" s="268"/>
      <c r="V68" s="268"/>
      <c r="W68" s="268"/>
      <c r="X68" s="268"/>
      <c r="Y68" s="268"/>
      <c r="Z68" s="268"/>
      <c r="CD68" s="270"/>
    </row>
    <row r="69" spans="9:82">
      <c r="I69" s="29"/>
      <c r="J69" s="29"/>
      <c r="K69" s="29"/>
      <c r="L69" s="29"/>
      <c r="M69" s="29"/>
      <c r="N69" s="29"/>
      <c r="O69" s="29"/>
      <c r="P69" s="29"/>
      <c r="Q69" s="29"/>
      <c r="R69" s="29"/>
      <c r="S69" s="29"/>
      <c r="T69" s="29"/>
      <c r="U69" s="29"/>
      <c r="V69" s="29"/>
      <c r="W69" s="29"/>
      <c r="X69" s="29"/>
      <c r="Y69" s="29"/>
      <c r="Z69" s="29"/>
    </row>
    <row r="70" spans="9:82">
      <c r="I70" s="29"/>
      <c r="J70" s="29"/>
      <c r="K70" s="29"/>
      <c r="L70" s="29"/>
      <c r="M70" s="29"/>
      <c r="N70" s="29"/>
      <c r="O70" s="29"/>
      <c r="P70" s="29"/>
      <c r="Q70" s="29"/>
      <c r="R70" s="29"/>
      <c r="S70" s="29"/>
      <c r="T70" s="29"/>
      <c r="U70" s="29"/>
      <c r="V70" s="29"/>
      <c r="W70" s="29"/>
      <c r="X70" s="29"/>
      <c r="Y70" s="29"/>
      <c r="Z70" s="29"/>
    </row>
    <row r="71" spans="9:82">
      <c r="I71" s="29"/>
      <c r="J71" s="29"/>
      <c r="K71" s="29"/>
      <c r="L71" s="29"/>
      <c r="M71" s="29"/>
      <c r="N71" s="29"/>
      <c r="O71" s="29"/>
      <c r="P71" s="29"/>
      <c r="Q71" s="29"/>
      <c r="R71" s="29"/>
      <c r="S71" s="29"/>
      <c r="T71" s="29"/>
      <c r="U71" s="29"/>
      <c r="V71" s="29"/>
      <c r="W71" s="29"/>
      <c r="X71" s="29"/>
      <c r="Y71" s="29"/>
      <c r="Z71" s="29"/>
    </row>
    <row r="72" spans="9:82">
      <c r="I72" s="29"/>
      <c r="J72" s="29"/>
      <c r="K72" s="29"/>
      <c r="L72" s="29"/>
      <c r="M72" s="29"/>
      <c r="N72" s="29"/>
      <c r="O72" s="29"/>
      <c r="P72" s="29"/>
      <c r="Q72" s="29"/>
      <c r="R72" s="29"/>
      <c r="S72" s="29"/>
      <c r="T72" s="29"/>
      <c r="U72" s="29"/>
      <c r="V72" s="29"/>
      <c r="W72" s="29"/>
      <c r="X72" s="29"/>
      <c r="Y72" s="29"/>
      <c r="Z72" s="29"/>
    </row>
    <row r="73" spans="9:82">
      <c r="I73" s="29"/>
      <c r="J73" s="29"/>
      <c r="K73" s="29"/>
      <c r="L73" s="29"/>
      <c r="M73" s="29"/>
      <c r="N73" s="29"/>
      <c r="O73" s="29"/>
      <c r="P73" s="29"/>
      <c r="Q73" s="29"/>
      <c r="R73" s="29"/>
      <c r="S73" s="29"/>
      <c r="T73" s="29"/>
      <c r="U73" s="29"/>
      <c r="V73" s="29"/>
      <c r="W73" s="29"/>
      <c r="X73" s="29"/>
      <c r="Y73" s="29"/>
      <c r="Z73" s="29"/>
    </row>
  </sheetData>
  <mergeCells count="10">
    <mergeCell ref="B26:C26"/>
    <mergeCell ref="B27:C27"/>
    <mergeCell ref="B2:AL2"/>
    <mergeCell ref="D4:F4"/>
    <mergeCell ref="Z4:AD4"/>
    <mergeCell ref="B7:B8"/>
    <mergeCell ref="B9:B11"/>
    <mergeCell ref="B12:B16"/>
    <mergeCell ref="B17:B21"/>
    <mergeCell ref="B22:B25"/>
  </mergeCells>
  <phoneticPr fontId="5"/>
  <printOptions horizontalCentered="1" verticalCentered="1"/>
  <pageMargins left="0.59055118110236227" right="0.19685039370078741" top="0.39370078740157483" bottom="0.39370078740157483" header="0.9055118110236221" footer="0.51181102362204722"/>
  <pageSetup paperSize="8" scale="54" orientation="landscape" horizontalDpi="300" verticalDpi="300" r:id="rId1"/>
  <headerFooter alignWithMargins="0">
    <oddHeader>&amp;C&amp;"ＭＳ Ｐゴシック,標準"&amp;26保全・修繕・更新業務の官民分担に関する各案の事業の成立可否</oddHeader>
    <oddFooter>&amp;L&amp;F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12</vt:i4>
      </vt:variant>
    </vt:vector>
  </HeadingPairs>
  <TitlesOfParts>
    <vt:vector size="27" baseType="lpstr">
      <vt:lpstr>合計　事業価値一覧(14駐車場個別譲渡を前提)</vt:lpstr>
      <vt:lpstr>合計　事業価値一覧(14駐車場一括譲渡を前提)</vt:lpstr>
      <vt:lpstr>固定資産、減価償却</vt:lpstr>
      <vt:lpstr>総括表</vt:lpstr>
      <vt:lpstr>ブロック①</vt:lpstr>
      <vt:lpstr>ブロック②</vt:lpstr>
      <vt:lpstr>ブロック③</vt:lpstr>
      <vt:lpstr>（様式33-3）事業費の支払計画【早期完成・引渡し版】</vt:lpstr>
      <vt:lpstr>集計nai</vt:lpstr>
      <vt:lpstr>総括表（案1)</vt:lpstr>
      <vt:lpstr>総括表（案2)</vt:lpstr>
      <vt:lpstr>総括表（案3)</vt:lpstr>
      <vt:lpstr>総括表（案4)</vt:lpstr>
      <vt:lpstr>総括表（案5)</vt:lpstr>
      <vt:lpstr>Sheet1</vt:lpstr>
      <vt:lpstr>'（様式33-3）事業費の支払計画【早期完成・引渡し版】'!Print_Area</vt:lpstr>
      <vt:lpstr>ブロック①!Print_Area</vt:lpstr>
      <vt:lpstr>ブロック②!Print_Area</vt:lpstr>
      <vt:lpstr>ブロック③!Print_Area</vt:lpstr>
      <vt:lpstr>'合計　事業価値一覧(14駐車場一括譲渡を前提)'!Print_Area</vt:lpstr>
      <vt:lpstr>'合計　事業価値一覧(14駐車場個別譲渡を前提)'!Print_Area</vt:lpstr>
      <vt:lpstr>集計nai!Print_Area</vt:lpstr>
      <vt:lpstr>'総括表（案1)'!Print_Area</vt:lpstr>
      <vt:lpstr>'総括表（案2)'!Print_Area</vt:lpstr>
      <vt:lpstr>'総括表（案3)'!Print_Area</vt:lpstr>
      <vt:lpstr>'総括表（案4)'!Print_Area</vt:lpstr>
      <vt:lpstr>'総括表（案5)'!Print_Area</vt:lpstr>
    </vt:vector>
  </TitlesOfParts>
  <Company>Ernst &amp; Young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Miyuki Kimura</dc:creator>
  <cp:lastModifiedBy>吉川　泰代</cp:lastModifiedBy>
  <cp:lastPrinted>2017-11-28T05:30:48Z</cp:lastPrinted>
  <dcterms:created xsi:type="dcterms:W3CDTF">2008-11-20T05:26:05Z</dcterms:created>
  <dcterms:modified xsi:type="dcterms:W3CDTF">2017-12-04T05:12:18Z</dcterms:modified>
</cp:coreProperties>
</file>